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elEst\Data\Feasibility Studies\H185357 (CapeFearMemBridge)\Updates by Dan 08-2023\"/>
    </mc:Choice>
  </mc:AlternateContent>
  <xr:revisionPtr revIDLastSave="0" documentId="13_ncr:1_{59DB37FE-FA41-47E6-B1D1-9D1239739781}" xr6:coauthVersionLast="47" xr6:coauthVersionMax="47" xr10:uidLastSave="{00000000-0000-0000-0000-000000000000}"/>
  <bookViews>
    <workbookView xWindow="-30828" yWindow="-2904" windowWidth="30936" windowHeight="16896" tabRatio="919" activeTab="2" xr2:uid="{00000000-000D-0000-FFFF-FFFF00000000}"/>
  </bookViews>
  <sheets>
    <sheet name="Option1 65ft FixedSpan 9-20-23" sheetId="95" r:id="rId1"/>
    <sheet name="Option3 65ft MovSpan 9-20-23" sheetId="96" r:id="rId2"/>
    <sheet name="Option4 65ft MovRail 9-20-23" sheetId="97" r:id="rId3"/>
    <sheet name="H185357_65 ftFixedSpan 04282022" sheetId="94" r:id="rId4"/>
    <sheet name="H185357_65ftMovableSpan04282022" sheetId="93" r:id="rId5"/>
    <sheet name="H185357_65ftMovablewRai04282022" sheetId="92" r:id="rId6"/>
    <sheet name="H185357_135 ftFixedSpan04282022" sheetId="91" r:id="rId7"/>
    <sheet name="H185357_65 ftFixedSpan 03232022" sheetId="90" r:id="rId8"/>
    <sheet name="H185357_65ftMovableSpan03232022" sheetId="89" r:id="rId9"/>
    <sheet name="H185357_65ftMovablewRai03232022" sheetId="88" r:id="rId10"/>
    <sheet name="H185357_135 ftFixedSpan03232022" sheetId="87" r:id="rId11"/>
    <sheet name="H185357_65 ftFixedSpan 03112022" sheetId="86" r:id="rId12"/>
    <sheet name="H185357_65ftMovableSpan03112022" sheetId="85" r:id="rId13"/>
    <sheet name="H185357_65ftMovablewRai03112022" sheetId="84" r:id="rId14"/>
    <sheet name="H185357_135 ftFixedSpan03112022" sheetId="83" r:id="rId15"/>
    <sheet name="H185357_65 ft Fixed Span042220" sheetId="81" r:id="rId16"/>
    <sheet name="H185357_65 ft MovableSpan042220" sheetId="80" r:id="rId17"/>
    <sheet name="H185357_65 ftMovable wRai042420" sheetId="82" r:id="rId18"/>
    <sheet name="H185357_65 ftMovable wRai042220" sheetId="79" r:id="rId19"/>
    <sheet name="H185357_135 ftFixed Span042220" sheetId="78" r:id="rId20"/>
    <sheet name="Request Form" sheetId="69" r:id="rId21"/>
    <sheet name="H185357_65 ft Fixed Span" sheetId="74" r:id="rId22"/>
    <sheet name="H185357_65 ft Movable Span" sheetId="77" r:id="rId23"/>
    <sheet name="H185357_65 ft Movable w Rail" sheetId="76" r:id="rId24"/>
    <sheet name="H185357_135 ft Fixed Span" sheetId="75" r:id="rId25"/>
    <sheet name="Sheet1" sheetId="73" r:id="rId26"/>
  </sheets>
  <definedNames>
    <definedName name="_xlnm.Print_Area" localSheetId="24">'H185357_135 ft Fixed Span'!$A$1:$H$82</definedName>
    <definedName name="_xlnm.Print_Area" localSheetId="19">'H185357_135 ftFixed Span042220'!$A$1:$H$82</definedName>
    <definedName name="_xlnm.Print_Area" localSheetId="14">'H185357_135 ftFixedSpan03112022'!$A$1:$H$82</definedName>
    <definedName name="_xlnm.Print_Area" localSheetId="10">'H185357_135 ftFixedSpan03232022'!$A$1:$H$81</definedName>
    <definedName name="_xlnm.Print_Area" localSheetId="6">'H185357_135 ftFixedSpan04282022'!$A$1:$H$84</definedName>
    <definedName name="_xlnm.Print_Area" localSheetId="21">'H185357_65 ft Fixed Span'!$A$1:$H$80</definedName>
    <definedName name="_xlnm.Print_Area" localSheetId="15">'H185357_65 ft Fixed Span042220'!$A$1:$H$80</definedName>
    <definedName name="_xlnm.Print_Area" localSheetId="22">'H185357_65 ft Movable Span'!$A$1:$H$80</definedName>
    <definedName name="_xlnm.Print_Area" localSheetId="23">'H185357_65 ft Movable w Rail'!$A$1:$H$83</definedName>
    <definedName name="_xlnm.Print_Area" localSheetId="16">'H185357_65 ft MovableSpan042220'!$A$1:$H$80</definedName>
    <definedName name="_xlnm.Print_Area" localSheetId="11">'H185357_65 ftFixedSpan 03112022'!$A$1:$H$80</definedName>
    <definedName name="_xlnm.Print_Area" localSheetId="7">'H185357_65 ftFixedSpan 03232022'!$A$1:$H$79</definedName>
    <definedName name="_xlnm.Print_Area" localSheetId="3">'H185357_65 ftFixedSpan 04282022'!$A$1:$H$82</definedName>
    <definedName name="_xlnm.Print_Area" localSheetId="18">'H185357_65 ftMovable wRai042220'!$A$1:$H$82</definedName>
    <definedName name="_xlnm.Print_Area" localSheetId="17">'H185357_65 ftMovable wRai042420'!$A$1:$H$82</definedName>
    <definedName name="_xlnm.Print_Area" localSheetId="12">H185357_65ftMovableSpan03112022!$A$1:$H$80</definedName>
    <definedName name="_xlnm.Print_Area" localSheetId="8">H185357_65ftMovableSpan03232022!$A$1:$H$79</definedName>
    <definedName name="_xlnm.Print_Area" localSheetId="4">H185357_65ftMovableSpan04282022!$A$1:$H$82</definedName>
    <definedName name="_xlnm.Print_Area" localSheetId="13">H185357_65ftMovablewRai03112022!$A$1:$H$82</definedName>
    <definedName name="_xlnm.Print_Area" localSheetId="9">H185357_65ftMovablewRai03232022!$A$1:$H$81</definedName>
    <definedName name="_xlnm.Print_Area" localSheetId="5">H185357_65ftMovablewRai04282022!$A$1:$H$84</definedName>
    <definedName name="_xlnm.Print_Area" localSheetId="20">'Request Form'!$C$1:$I$108</definedName>
    <definedName name="_xlnm.Print_Titles" localSheetId="24">'H185357_135 ft Fixed Span'!$5:$9</definedName>
    <definedName name="_xlnm.Print_Titles" localSheetId="19">'H185357_135 ftFixed Span042220'!$5:$9</definedName>
    <definedName name="_xlnm.Print_Titles" localSheetId="14">'H185357_135 ftFixedSpan03112022'!$5:$9</definedName>
    <definedName name="_xlnm.Print_Titles" localSheetId="10">'H185357_135 ftFixedSpan03232022'!$1:$1</definedName>
    <definedName name="_xlnm.Print_Titles" localSheetId="6">'H185357_135 ftFixedSpan04282022'!$1:$1</definedName>
    <definedName name="_xlnm.Print_Titles" localSheetId="21">'H185357_65 ft Fixed Span'!$5:$9</definedName>
    <definedName name="_xlnm.Print_Titles" localSheetId="15">'H185357_65 ft Fixed Span042220'!$5:$9</definedName>
    <definedName name="_xlnm.Print_Titles" localSheetId="22">'H185357_65 ft Movable Span'!$5:$9</definedName>
    <definedName name="_xlnm.Print_Titles" localSheetId="23">'H185357_65 ft Movable w Rail'!$5:$9</definedName>
    <definedName name="_xlnm.Print_Titles" localSheetId="16">'H185357_65 ft MovableSpan042220'!$5:$9</definedName>
    <definedName name="_xlnm.Print_Titles" localSheetId="11">'H185357_65 ftFixedSpan 03112022'!$5:$9</definedName>
    <definedName name="_xlnm.Print_Titles" localSheetId="7">'H185357_65 ftFixedSpan 03232022'!$1:$1</definedName>
    <definedName name="_xlnm.Print_Titles" localSheetId="3">'H185357_65 ftFixedSpan 04282022'!$1:$1</definedName>
    <definedName name="_xlnm.Print_Titles" localSheetId="18">'H185357_65 ftMovable wRai042220'!$5:$9</definedName>
    <definedName name="_xlnm.Print_Titles" localSheetId="17">'H185357_65 ftMovable wRai042420'!$5:$9</definedName>
    <definedName name="_xlnm.Print_Titles" localSheetId="12">H185357_65ftMovableSpan03112022!$5:$9</definedName>
    <definedName name="_xlnm.Print_Titles" localSheetId="8">H185357_65ftMovableSpan03232022!$1:$1</definedName>
    <definedName name="_xlnm.Print_Titles" localSheetId="4">H185357_65ftMovableSpan04282022!$1:$1</definedName>
    <definedName name="_xlnm.Print_Titles" localSheetId="13">H185357_65ftMovablewRai03112022!$5:$9</definedName>
    <definedName name="_xlnm.Print_Titles" localSheetId="9">H185357_65ftMovablewRai03232022!$1:$1</definedName>
    <definedName name="_xlnm.Print_Titles" localSheetId="5">H185357_65ftMovablewRai04282022!$1:$1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7" i="96" l="1"/>
  <c r="H74" i="95"/>
  <c r="H75" i="96"/>
  <c r="H12" i="97"/>
  <c r="H12" i="96"/>
  <c r="H12" i="95"/>
  <c r="H76" i="97" l="1"/>
  <c r="H72" i="97"/>
  <c r="H71" i="97"/>
  <c r="H70" i="97"/>
  <c r="H68" i="97"/>
  <c r="H67" i="97"/>
  <c r="E64" i="97"/>
  <c r="H64" i="97" s="1"/>
  <c r="H63" i="97"/>
  <c r="E62" i="97"/>
  <c r="H62" i="97" s="1"/>
  <c r="E61" i="97"/>
  <c r="H61" i="97" s="1"/>
  <c r="E60" i="97"/>
  <c r="H60" i="97" s="1"/>
  <c r="E59" i="97"/>
  <c r="H59" i="97" s="1"/>
  <c r="E58" i="97"/>
  <c r="H58" i="97" s="1"/>
  <c r="E57" i="97"/>
  <c r="H57" i="97" s="1"/>
  <c r="E56" i="97"/>
  <c r="H56" i="97" s="1"/>
  <c r="H53" i="97"/>
  <c r="H52" i="97"/>
  <c r="H49" i="97"/>
  <c r="H47" i="97"/>
  <c r="E45" i="97"/>
  <c r="H45" i="97" s="1"/>
  <c r="H43" i="97"/>
  <c r="H42" i="97"/>
  <c r="H41" i="97"/>
  <c r="H40" i="97"/>
  <c r="E37" i="97"/>
  <c r="H37" i="97" s="1"/>
  <c r="H35" i="97"/>
  <c r="E33" i="97"/>
  <c r="H33" i="97" s="1"/>
  <c r="E32" i="97"/>
  <c r="H32" i="97" s="1"/>
  <c r="E29" i="97"/>
  <c r="H29" i="97" s="1"/>
  <c r="H27" i="97"/>
  <c r="H26" i="97"/>
  <c r="H25" i="97"/>
  <c r="H24" i="97"/>
  <c r="H23" i="97"/>
  <c r="H22" i="97"/>
  <c r="H21" i="97"/>
  <c r="H20" i="97"/>
  <c r="H19" i="97"/>
  <c r="E16" i="97"/>
  <c r="H16" i="97" s="1"/>
  <c r="H15" i="97"/>
  <c r="H14" i="97"/>
  <c r="E13" i="97"/>
  <c r="H13" i="97" s="1"/>
  <c r="H71" i="96"/>
  <c r="H70" i="96"/>
  <c r="H68" i="96"/>
  <c r="H67" i="96"/>
  <c r="E64" i="96"/>
  <c r="H64" i="96" s="1"/>
  <c r="H63" i="96"/>
  <c r="E62" i="96"/>
  <c r="H62" i="96" s="1"/>
  <c r="E61" i="96"/>
  <c r="H61" i="96" s="1"/>
  <c r="E60" i="96"/>
  <c r="H60" i="96" s="1"/>
  <c r="E59" i="96"/>
  <c r="H59" i="96" s="1"/>
  <c r="E58" i="96"/>
  <c r="H58" i="96" s="1"/>
  <c r="E57" i="96"/>
  <c r="H57" i="96" s="1"/>
  <c r="E56" i="96"/>
  <c r="H56" i="96" s="1"/>
  <c r="H53" i="96"/>
  <c r="H52" i="96"/>
  <c r="H49" i="96"/>
  <c r="H47" i="96"/>
  <c r="E45" i="96"/>
  <c r="H45" i="96" s="1"/>
  <c r="H43" i="96"/>
  <c r="H42" i="96"/>
  <c r="H41" i="96"/>
  <c r="H40" i="96"/>
  <c r="E37" i="96"/>
  <c r="H37" i="96" s="1"/>
  <c r="H35" i="96"/>
  <c r="E33" i="96"/>
  <c r="H33" i="96" s="1"/>
  <c r="E32" i="96"/>
  <c r="E29" i="96" s="1"/>
  <c r="H29" i="96" s="1"/>
  <c r="H27" i="96"/>
  <c r="H26" i="96"/>
  <c r="H25" i="96"/>
  <c r="H24" i="96"/>
  <c r="H23" i="96"/>
  <c r="H22" i="96"/>
  <c r="H21" i="96"/>
  <c r="H20" i="96"/>
  <c r="H19" i="96"/>
  <c r="E16" i="96"/>
  <c r="H16" i="96" s="1"/>
  <c r="H15" i="96"/>
  <c r="H14" i="96"/>
  <c r="E13" i="96"/>
  <c r="H13" i="96" s="1"/>
  <c r="H71" i="95"/>
  <c r="H70" i="95"/>
  <c r="H68" i="95"/>
  <c r="H67" i="95"/>
  <c r="E64" i="95"/>
  <c r="H64" i="95" s="1"/>
  <c r="H63" i="95"/>
  <c r="E62" i="95"/>
  <c r="H62" i="95" s="1"/>
  <c r="E61" i="95"/>
  <c r="H61" i="95" s="1"/>
  <c r="E60" i="95"/>
  <c r="H60" i="95" s="1"/>
  <c r="E59" i="95"/>
  <c r="H59" i="95" s="1"/>
  <c r="E58" i="95"/>
  <c r="H58" i="95" s="1"/>
  <c r="E57" i="95"/>
  <c r="H57" i="95" s="1"/>
  <c r="E56" i="95"/>
  <c r="H56" i="95" s="1"/>
  <c r="H53" i="95"/>
  <c r="H52" i="95"/>
  <c r="H49" i="95"/>
  <c r="H47" i="95"/>
  <c r="E45" i="95"/>
  <c r="H45" i="95" s="1"/>
  <c r="H43" i="95"/>
  <c r="H42" i="95"/>
  <c r="H41" i="95"/>
  <c r="H40" i="95"/>
  <c r="E37" i="95"/>
  <c r="H37" i="95" s="1"/>
  <c r="H35" i="95"/>
  <c r="E33" i="95"/>
  <c r="H33" i="95" s="1"/>
  <c r="E32" i="95"/>
  <c r="H32" i="95" s="1"/>
  <c r="H27" i="95"/>
  <c r="H26" i="95"/>
  <c r="H25" i="95"/>
  <c r="H24" i="95"/>
  <c r="H23" i="95"/>
  <c r="H22" i="95"/>
  <c r="H21" i="95"/>
  <c r="H20" i="95"/>
  <c r="H19" i="95"/>
  <c r="E16" i="95"/>
  <c r="H16" i="95" s="1"/>
  <c r="H15" i="95"/>
  <c r="H14" i="95"/>
  <c r="E13" i="95"/>
  <c r="H13" i="95" s="1"/>
  <c r="H76" i="91"/>
  <c r="H75" i="91"/>
  <c r="H74" i="91"/>
  <c r="H73" i="91"/>
  <c r="H76" i="92"/>
  <c r="H75" i="92"/>
  <c r="H74" i="92"/>
  <c r="H73" i="92"/>
  <c r="H74" i="93"/>
  <c r="H73" i="93"/>
  <c r="H72" i="93"/>
  <c r="H71" i="93"/>
  <c r="H74" i="94"/>
  <c r="H73" i="94"/>
  <c r="H72" i="94"/>
  <c r="H71" i="94"/>
  <c r="H77" i="94"/>
  <c r="H76" i="94"/>
  <c r="H68" i="94"/>
  <c r="H67" i="94"/>
  <c r="H65" i="94"/>
  <c r="H64" i="94"/>
  <c r="E61" i="94"/>
  <c r="H61" i="94" s="1"/>
  <c r="H60" i="94"/>
  <c r="E59" i="94"/>
  <c r="H59" i="94" s="1"/>
  <c r="E58" i="94"/>
  <c r="H58" i="94" s="1"/>
  <c r="E57" i="94"/>
  <c r="H57" i="94" s="1"/>
  <c r="E56" i="94"/>
  <c r="H56" i="94" s="1"/>
  <c r="E55" i="94"/>
  <c r="H55" i="94" s="1"/>
  <c r="E54" i="94"/>
  <c r="H54" i="94" s="1"/>
  <c r="E53" i="94"/>
  <c r="H53" i="94" s="1"/>
  <c r="H50" i="94"/>
  <c r="H49" i="94"/>
  <c r="H46" i="94"/>
  <c r="H44" i="94"/>
  <c r="E42" i="94"/>
  <c r="H42" i="94" s="1"/>
  <c r="H40" i="94"/>
  <c r="H39" i="94"/>
  <c r="H38" i="94"/>
  <c r="H37" i="94"/>
  <c r="E34" i="94"/>
  <c r="H34" i="94" s="1"/>
  <c r="H32" i="94"/>
  <c r="E30" i="94"/>
  <c r="H30" i="94" s="1"/>
  <c r="E29" i="94"/>
  <c r="E26" i="94" s="1"/>
  <c r="H26" i="94" s="1"/>
  <c r="H24" i="94"/>
  <c r="H23" i="94"/>
  <c r="H22" i="94"/>
  <c r="H21" i="94"/>
  <c r="H20" i="94"/>
  <c r="H19" i="94"/>
  <c r="H18" i="94"/>
  <c r="H17" i="94"/>
  <c r="H16" i="94"/>
  <c r="E13" i="94"/>
  <c r="H13" i="94" s="1"/>
  <c r="H12" i="94"/>
  <c r="H11" i="94"/>
  <c r="E10" i="94"/>
  <c r="H10" i="94" s="1"/>
  <c r="H4" i="94"/>
  <c r="H77" i="93"/>
  <c r="H76" i="93"/>
  <c r="H68" i="93"/>
  <c r="H67" i="93"/>
  <c r="H65" i="93"/>
  <c r="H64" i="93"/>
  <c r="E61" i="93"/>
  <c r="H61" i="93" s="1"/>
  <c r="H60" i="93"/>
  <c r="E59" i="93"/>
  <c r="H59" i="93" s="1"/>
  <c r="E58" i="93"/>
  <c r="H58" i="93" s="1"/>
  <c r="E57" i="93"/>
  <c r="H57" i="93" s="1"/>
  <c r="E56" i="93"/>
  <c r="H56" i="93" s="1"/>
  <c r="E55" i="93"/>
  <c r="H55" i="93" s="1"/>
  <c r="E54" i="93"/>
  <c r="H54" i="93" s="1"/>
  <c r="E53" i="93"/>
  <c r="H53" i="93" s="1"/>
  <c r="H50" i="93"/>
  <c r="H49" i="93"/>
  <c r="H46" i="93"/>
  <c r="H44" i="93"/>
  <c r="E42" i="93"/>
  <c r="H42" i="93" s="1"/>
  <c r="H40" i="93"/>
  <c r="H39" i="93"/>
  <c r="H38" i="93"/>
  <c r="H37" i="93"/>
  <c r="E34" i="93"/>
  <c r="H34" i="93" s="1"/>
  <c r="H32" i="93"/>
  <c r="E30" i="93"/>
  <c r="H30" i="93" s="1"/>
  <c r="E29" i="93"/>
  <c r="E26" i="93" s="1"/>
  <c r="H26" i="93" s="1"/>
  <c r="H24" i="93"/>
  <c r="H23" i="93"/>
  <c r="H22" i="93"/>
  <c r="H21" i="93"/>
  <c r="H20" i="93"/>
  <c r="H19" i="93"/>
  <c r="H18" i="93"/>
  <c r="H17" i="93"/>
  <c r="H16" i="93"/>
  <c r="E13" i="93"/>
  <c r="H13" i="93" s="1"/>
  <c r="H12" i="93"/>
  <c r="H11" i="93"/>
  <c r="E10" i="93"/>
  <c r="H10" i="93" s="1"/>
  <c r="H4" i="93"/>
  <c r="H79" i="92"/>
  <c r="H78" i="92"/>
  <c r="H69" i="92"/>
  <c r="H68" i="92"/>
  <c r="H67" i="92"/>
  <c r="H65" i="92"/>
  <c r="H64" i="92"/>
  <c r="E61" i="92"/>
  <c r="H61" i="92" s="1"/>
  <c r="H60" i="92"/>
  <c r="E59" i="92"/>
  <c r="H59" i="92" s="1"/>
  <c r="E58" i="92"/>
  <c r="H58" i="92" s="1"/>
  <c r="E57" i="92"/>
  <c r="H57" i="92" s="1"/>
  <c r="E56" i="92"/>
  <c r="H56" i="92" s="1"/>
  <c r="E55" i="92"/>
  <c r="H55" i="92" s="1"/>
  <c r="E54" i="92"/>
  <c r="H54" i="92" s="1"/>
  <c r="E53" i="92"/>
  <c r="H53" i="92" s="1"/>
  <c r="H50" i="92"/>
  <c r="H49" i="92"/>
  <c r="H46" i="92"/>
  <c r="H44" i="92"/>
  <c r="E42" i="92"/>
  <c r="H42" i="92" s="1"/>
  <c r="H40" i="92"/>
  <c r="H39" i="92"/>
  <c r="H38" i="92"/>
  <c r="H37" i="92"/>
  <c r="E34" i="92"/>
  <c r="H34" i="92" s="1"/>
  <c r="H32" i="92"/>
  <c r="E30" i="92"/>
  <c r="H30" i="92" s="1"/>
  <c r="E29" i="92"/>
  <c r="H29" i="92" s="1"/>
  <c r="H24" i="92"/>
  <c r="H23" i="92"/>
  <c r="H22" i="92"/>
  <c r="H21" i="92"/>
  <c r="H20" i="92"/>
  <c r="H19" i="92"/>
  <c r="H18" i="92"/>
  <c r="H17" i="92"/>
  <c r="H16" i="92"/>
  <c r="E13" i="92"/>
  <c r="H13" i="92" s="1"/>
  <c r="H12" i="92"/>
  <c r="H11" i="92"/>
  <c r="E10" i="92"/>
  <c r="H10" i="92" s="1"/>
  <c r="H4" i="92"/>
  <c r="H79" i="91"/>
  <c r="H78" i="91"/>
  <c r="H70" i="91"/>
  <c r="H69" i="91"/>
  <c r="H68" i="91"/>
  <c r="H66" i="91"/>
  <c r="H65" i="91"/>
  <c r="E62" i="91"/>
  <c r="H62" i="91" s="1"/>
  <c r="H61" i="91"/>
  <c r="E60" i="91"/>
  <c r="H60" i="91" s="1"/>
  <c r="E59" i="91"/>
  <c r="H59" i="91" s="1"/>
  <c r="E58" i="91"/>
  <c r="H58" i="91" s="1"/>
  <c r="E57" i="91"/>
  <c r="H57" i="91" s="1"/>
  <c r="E56" i="91"/>
  <c r="H56" i="91" s="1"/>
  <c r="E55" i="91"/>
  <c r="H55" i="91" s="1"/>
  <c r="E54" i="91"/>
  <c r="H54" i="91" s="1"/>
  <c r="H51" i="91"/>
  <c r="H50" i="91"/>
  <c r="H47" i="91"/>
  <c r="H46" i="91"/>
  <c r="H44" i="91"/>
  <c r="E42" i="91"/>
  <c r="H42" i="91" s="1"/>
  <c r="H40" i="91"/>
  <c r="H39" i="91"/>
  <c r="H38" i="91"/>
  <c r="H37" i="91"/>
  <c r="E34" i="91"/>
  <c r="H34" i="91" s="1"/>
  <c r="H32" i="91"/>
  <c r="E30" i="91"/>
  <c r="H30" i="91" s="1"/>
  <c r="E29" i="91"/>
  <c r="H29" i="91" s="1"/>
  <c r="H24" i="91"/>
  <c r="H23" i="91"/>
  <c r="H22" i="91"/>
  <c r="H21" i="91"/>
  <c r="H20" i="91"/>
  <c r="H19" i="91"/>
  <c r="H18" i="91"/>
  <c r="H17" i="91"/>
  <c r="H16" i="91"/>
  <c r="E13" i="91"/>
  <c r="H13" i="91" s="1"/>
  <c r="H12" i="91"/>
  <c r="H11" i="91"/>
  <c r="E10" i="91"/>
  <c r="H10" i="91" s="1"/>
  <c r="H4" i="91"/>
  <c r="H51" i="87"/>
  <c r="H50" i="88"/>
  <c r="H50" i="90"/>
  <c r="H74" i="90"/>
  <c r="H73" i="90"/>
  <c r="H71" i="90"/>
  <c r="H68" i="90"/>
  <c r="H67" i="90"/>
  <c r="H65" i="90"/>
  <c r="H64" i="90"/>
  <c r="E61" i="90"/>
  <c r="H61" i="90" s="1"/>
  <c r="H60" i="90"/>
  <c r="E59" i="90"/>
  <c r="H59" i="90" s="1"/>
  <c r="E58" i="90"/>
  <c r="H58" i="90" s="1"/>
  <c r="E57" i="90"/>
  <c r="H57" i="90" s="1"/>
  <c r="E56" i="90"/>
  <c r="H56" i="90" s="1"/>
  <c r="E55" i="90"/>
  <c r="H55" i="90" s="1"/>
  <c r="E54" i="90"/>
  <c r="H54" i="90" s="1"/>
  <c r="E53" i="90"/>
  <c r="H53" i="90" s="1"/>
  <c r="H49" i="90"/>
  <c r="H46" i="90"/>
  <c r="H44" i="90"/>
  <c r="E42" i="90"/>
  <c r="H42" i="90" s="1"/>
  <c r="H40" i="90"/>
  <c r="H39" i="90"/>
  <c r="H38" i="90"/>
  <c r="H37" i="90"/>
  <c r="E34" i="90"/>
  <c r="H34" i="90" s="1"/>
  <c r="H32" i="90"/>
  <c r="E30" i="90"/>
  <c r="H30" i="90" s="1"/>
  <c r="E29" i="90"/>
  <c r="E26" i="90" s="1"/>
  <c r="H26" i="90" s="1"/>
  <c r="H24" i="90"/>
  <c r="H23" i="90"/>
  <c r="H22" i="90"/>
  <c r="H21" i="90"/>
  <c r="H20" i="90"/>
  <c r="H19" i="90"/>
  <c r="H18" i="90"/>
  <c r="H17" i="90"/>
  <c r="H16" i="90"/>
  <c r="E13" i="90"/>
  <c r="H13" i="90" s="1"/>
  <c r="H12" i="90"/>
  <c r="H11" i="90"/>
  <c r="E10" i="90"/>
  <c r="H10" i="90" s="1"/>
  <c r="H4" i="90"/>
  <c r="H74" i="89"/>
  <c r="H73" i="89"/>
  <c r="H71" i="89"/>
  <c r="H50" i="89"/>
  <c r="H68" i="89"/>
  <c r="H67" i="89"/>
  <c r="H65" i="89"/>
  <c r="H64" i="89"/>
  <c r="E61" i="89"/>
  <c r="H61" i="89" s="1"/>
  <c r="H60" i="89"/>
  <c r="E59" i="89"/>
  <c r="H59" i="89" s="1"/>
  <c r="E58" i="89"/>
  <c r="H58" i="89" s="1"/>
  <c r="E57" i="89"/>
  <c r="H57" i="89" s="1"/>
  <c r="E56" i="89"/>
  <c r="H56" i="89" s="1"/>
  <c r="E55" i="89"/>
  <c r="H55" i="89" s="1"/>
  <c r="E54" i="89"/>
  <c r="H54" i="89" s="1"/>
  <c r="E53" i="89"/>
  <c r="H53" i="89" s="1"/>
  <c r="H49" i="89"/>
  <c r="H46" i="89"/>
  <c r="H44" i="89"/>
  <c r="E42" i="89"/>
  <c r="H42" i="89" s="1"/>
  <c r="H40" i="89"/>
  <c r="H39" i="89"/>
  <c r="H38" i="89"/>
  <c r="H37" i="89"/>
  <c r="E34" i="89"/>
  <c r="H34" i="89" s="1"/>
  <c r="H32" i="89"/>
  <c r="E30" i="89"/>
  <c r="H30" i="89" s="1"/>
  <c r="E29" i="89"/>
  <c r="H29" i="89" s="1"/>
  <c r="H24" i="89"/>
  <c r="H23" i="89"/>
  <c r="H22" i="89"/>
  <c r="H21" i="89"/>
  <c r="H20" i="89"/>
  <c r="H19" i="89"/>
  <c r="H18" i="89"/>
  <c r="H17" i="89"/>
  <c r="H16" i="89"/>
  <c r="E13" i="89"/>
  <c r="H13" i="89" s="1"/>
  <c r="H12" i="89"/>
  <c r="H11" i="89"/>
  <c r="E10" i="89"/>
  <c r="H10" i="89" s="1"/>
  <c r="H4" i="89"/>
  <c r="H76" i="88"/>
  <c r="H75" i="88"/>
  <c r="H73" i="88"/>
  <c r="H69" i="88"/>
  <c r="H68" i="88"/>
  <c r="H67" i="88"/>
  <c r="H65" i="88"/>
  <c r="H64" i="88"/>
  <c r="E61" i="88"/>
  <c r="H61" i="88" s="1"/>
  <c r="H60" i="88"/>
  <c r="E59" i="88"/>
  <c r="H59" i="88" s="1"/>
  <c r="E58" i="88"/>
  <c r="H58" i="88" s="1"/>
  <c r="E57" i="88"/>
  <c r="H57" i="88" s="1"/>
  <c r="E56" i="88"/>
  <c r="H56" i="88" s="1"/>
  <c r="E55" i="88"/>
  <c r="H55" i="88" s="1"/>
  <c r="E54" i="88"/>
  <c r="H54" i="88" s="1"/>
  <c r="E53" i="88"/>
  <c r="H53" i="88" s="1"/>
  <c r="H49" i="88"/>
  <c r="H46" i="88"/>
  <c r="H44" i="88"/>
  <c r="E42" i="88"/>
  <c r="H42" i="88" s="1"/>
  <c r="H40" i="88"/>
  <c r="H39" i="88"/>
  <c r="H38" i="88"/>
  <c r="H37" i="88"/>
  <c r="E34" i="88"/>
  <c r="H34" i="88" s="1"/>
  <c r="H32" i="88"/>
  <c r="E30" i="88"/>
  <c r="H30" i="88" s="1"/>
  <c r="E29" i="88"/>
  <c r="H29" i="88" s="1"/>
  <c r="H24" i="88"/>
  <c r="H23" i="88"/>
  <c r="H22" i="88"/>
  <c r="H21" i="88"/>
  <c r="H20" i="88"/>
  <c r="H19" i="88"/>
  <c r="H18" i="88"/>
  <c r="H17" i="88"/>
  <c r="H16" i="88"/>
  <c r="E13" i="88"/>
  <c r="H13" i="88" s="1"/>
  <c r="H12" i="88"/>
  <c r="H11" i="88"/>
  <c r="E10" i="88"/>
  <c r="H10" i="88" s="1"/>
  <c r="H4" i="88"/>
  <c r="H76" i="87"/>
  <c r="H75" i="87"/>
  <c r="H73" i="87"/>
  <c r="H70" i="87"/>
  <c r="H69" i="87"/>
  <c r="H68" i="87"/>
  <c r="H66" i="87"/>
  <c r="H65" i="87"/>
  <c r="E62" i="87"/>
  <c r="H62" i="87" s="1"/>
  <c r="H61" i="87"/>
  <c r="E60" i="87"/>
  <c r="H60" i="87" s="1"/>
  <c r="E59" i="87"/>
  <c r="H59" i="87" s="1"/>
  <c r="E58" i="87"/>
  <c r="H58" i="87" s="1"/>
  <c r="E57" i="87"/>
  <c r="H57" i="87" s="1"/>
  <c r="E56" i="87"/>
  <c r="H56" i="87" s="1"/>
  <c r="E55" i="87"/>
  <c r="H55" i="87" s="1"/>
  <c r="E54" i="87"/>
  <c r="H54" i="87" s="1"/>
  <c r="H50" i="87"/>
  <c r="H47" i="87"/>
  <c r="H46" i="87"/>
  <c r="H44" i="87"/>
  <c r="E42" i="87"/>
  <c r="H42" i="87" s="1"/>
  <c r="H40" i="87"/>
  <c r="H39" i="87"/>
  <c r="H38" i="87"/>
  <c r="H37" i="87"/>
  <c r="E34" i="87"/>
  <c r="H34" i="87" s="1"/>
  <c r="H32" i="87"/>
  <c r="E30" i="87"/>
  <c r="H30" i="87" s="1"/>
  <c r="E29" i="87"/>
  <c r="H29" i="87" s="1"/>
  <c r="H24" i="87"/>
  <c r="H23" i="87"/>
  <c r="H22" i="87"/>
  <c r="H21" i="87"/>
  <c r="H20" i="87"/>
  <c r="H19" i="87"/>
  <c r="H18" i="87"/>
  <c r="H17" i="87"/>
  <c r="H16" i="87"/>
  <c r="E13" i="87"/>
  <c r="H13" i="87" s="1"/>
  <c r="H12" i="87"/>
  <c r="H11" i="87"/>
  <c r="E10" i="87"/>
  <c r="H10" i="87" s="1"/>
  <c r="H4" i="87"/>
  <c r="H75" i="86"/>
  <c r="H74" i="86"/>
  <c r="H72" i="86"/>
  <c r="H69" i="86"/>
  <c r="H67" i="86"/>
  <c r="H66" i="86"/>
  <c r="J72" i="86" s="1"/>
  <c r="J74" i="86" s="1"/>
  <c r="H64" i="86"/>
  <c r="H63" i="86"/>
  <c r="E60" i="86"/>
  <c r="H60" i="86" s="1"/>
  <c r="H59" i="86"/>
  <c r="E58" i="86"/>
  <c r="H58" i="86" s="1"/>
  <c r="E57" i="86"/>
  <c r="H57" i="86" s="1"/>
  <c r="E56" i="86"/>
  <c r="H56" i="86" s="1"/>
  <c r="E55" i="86"/>
  <c r="H55" i="86" s="1"/>
  <c r="H54" i="86"/>
  <c r="E54" i="86"/>
  <c r="E53" i="86"/>
  <c r="H53" i="86" s="1"/>
  <c r="E52" i="86"/>
  <c r="H52" i="86" s="1"/>
  <c r="H49" i="86"/>
  <c r="H46" i="86"/>
  <c r="H44" i="86"/>
  <c r="H42" i="86"/>
  <c r="E42" i="86"/>
  <c r="H40" i="86"/>
  <c r="H39" i="86"/>
  <c r="H38" i="86"/>
  <c r="H37" i="86"/>
  <c r="E34" i="86"/>
  <c r="H34" i="86" s="1"/>
  <c r="H32" i="86"/>
  <c r="E30" i="86"/>
  <c r="H30" i="86" s="1"/>
  <c r="E29" i="86"/>
  <c r="E26" i="86" s="1"/>
  <c r="H26" i="86" s="1"/>
  <c r="H24" i="86"/>
  <c r="H23" i="86"/>
  <c r="H22" i="86"/>
  <c r="H21" i="86"/>
  <c r="H20" i="86"/>
  <c r="H19" i="86"/>
  <c r="H18" i="86"/>
  <c r="H17" i="86"/>
  <c r="H16" i="86"/>
  <c r="H13" i="86"/>
  <c r="E13" i="86"/>
  <c r="H12" i="86"/>
  <c r="H11" i="86"/>
  <c r="E10" i="86"/>
  <c r="H10" i="86" s="1"/>
  <c r="H4" i="86"/>
  <c r="H75" i="85"/>
  <c r="H74" i="85"/>
  <c r="H72" i="85"/>
  <c r="H69" i="85"/>
  <c r="H67" i="85"/>
  <c r="H66" i="85"/>
  <c r="J72" i="85" s="1"/>
  <c r="J74" i="85" s="1"/>
  <c r="H64" i="85"/>
  <c r="H63" i="85"/>
  <c r="E60" i="85"/>
  <c r="H60" i="85" s="1"/>
  <c r="H59" i="85"/>
  <c r="E58" i="85"/>
  <c r="H58" i="85" s="1"/>
  <c r="E57" i="85"/>
  <c r="H57" i="85" s="1"/>
  <c r="E56" i="85"/>
  <c r="H56" i="85" s="1"/>
  <c r="E55" i="85"/>
  <c r="H55" i="85" s="1"/>
  <c r="H54" i="85"/>
  <c r="E54" i="85"/>
  <c r="E53" i="85"/>
  <c r="H53" i="85" s="1"/>
  <c r="E52" i="85"/>
  <c r="H52" i="85" s="1"/>
  <c r="H49" i="85"/>
  <c r="H46" i="85"/>
  <c r="H44" i="85"/>
  <c r="H42" i="85"/>
  <c r="E42" i="85"/>
  <c r="H40" i="85"/>
  <c r="H39" i="85"/>
  <c r="H38" i="85"/>
  <c r="H37" i="85"/>
  <c r="E34" i="85"/>
  <c r="H34" i="85" s="1"/>
  <c r="H32" i="85"/>
  <c r="E30" i="85"/>
  <c r="H30" i="85" s="1"/>
  <c r="E29" i="85"/>
  <c r="E26" i="85" s="1"/>
  <c r="H26" i="85" s="1"/>
  <c r="H24" i="85"/>
  <c r="H23" i="85"/>
  <c r="H22" i="85"/>
  <c r="H21" i="85"/>
  <c r="H20" i="85"/>
  <c r="H19" i="85"/>
  <c r="H18" i="85"/>
  <c r="H17" i="85"/>
  <c r="H16" i="85"/>
  <c r="H13" i="85"/>
  <c r="E13" i="85"/>
  <c r="H12" i="85"/>
  <c r="H11" i="85"/>
  <c r="E10" i="85"/>
  <c r="H10" i="85" s="1"/>
  <c r="H4" i="85"/>
  <c r="H77" i="84"/>
  <c r="H76" i="84"/>
  <c r="H74" i="84"/>
  <c r="H71" i="84"/>
  <c r="H68" i="84"/>
  <c r="H67" i="84"/>
  <c r="H66" i="84"/>
  <c r="J74" i="84" s="1"/>
  <c r="J76" i="84" s="1"/>
  <c r="H64" i="84"/>
  <c r="H63" i="84"/>
  <c r="E60" i="84"/>
  <c r="H60" i="84" s="1"/>
  <c r="H59" i="84"/>
  <c r="E58" i="84"/>
  <c r="H58" i="84" s="1"/>
  <c r="E57" i="84"/>
  <c r="H57" i="84" s="1"/>
  <c r="E56" i="84"/>
  <c r="H56" i="84" s="1"/>
  <c r="E55" i="84"/>
  <c r="H55" i="84" s="1"/>
  <c r="H54" i="84"/>
  <c r="E54" i="84"/>
  <c r="E53" i="84"/>
  <c r="H53" i="84" s="1"/>
  <c r="E52" i="84"/>
  <c r="H52" i="84" s="1"/>
  <c r="H49" i="84"/>
  <c r="H46" i="84"/>
  <c r="H44" i="84"/>
  <c r="H42" i="84"/>
  <c r="E42" i="84"/>
  <c r="H40" i="84"/>
  <c r="H39" i="84"/>
  <c r="H38" i="84"/>
  <c r="H37" i="84"/>
  <c r="E34" i="84"/>
  <c r="H34" i="84" s="1"/>
  <c r="H32" i="84"/>
  <c r="E30" i="84"/>
  <c r="H30" i="84" s="1"/>
  <c r="E29" i="84"/>
  <c r="E26" i="84" s="1"/>
  <c r="H26" i="84" s="1"/>
  <c r="H24" i="84"/>
  <c r="H23" i="84"/>
  <c r="H22" i="84"/>
  <c r="H21" i="84"/>
  <c r="H20" i="84"/>
  <c r="H19" i="84"/>
  <c r="H18" i="84"/>
  <c r="H17" i="84"/>
  <c r="H16" i="84"/>
  <c r="H13" i="84"/>
  <c r="E13" i="84"/>
  <c r="H12" i="84"/>
  <c r="H11" i="84"/>
  <c r="E10" i="84"/>
  <c r="H10" i="84" s="1"/>
  <c r="H4" i="84"/>
  <c r="H77" i="83"/>
  <c r="H76" i="83"/>
  <c r="H74" i="83"/>
  <c r="H71" i="83"/>
  <c r="H69" i="83"/>
  <c r="H68" i="83"/>
  <c r="H67" i="83"/>
  <c r="H65" i="83"/>
  <c r="H64" i="83"/>
  <c r="J74" i="83" s="1"/>
  <c r="J76" i="83" s="1"/>
  <c r="E61" i="83"/>
  <c r="H61" i="83" s="1"/>
  <c r="H60" i="83"/>
  <c r="H59" i="83"/>
  <c r="E59" i="83"/>
  <c r="E58" i="83"/>
  <c r="H58" i="83" s="1"/>
  <c r="E57" i="83"/>
  <c r="H57" i="83" s="1"/>
  <c r="E56" i="83"/>
  <c r="H56" i="83" s="1"/>
  <c r="E55" i="83"/>
  <c r="H55" i="83" s="1"/>
  <c r="H54" i="83"/>
  <c r="E54" i="83"/>
  <c r="H53" i="83"/>
  <c r="E53" i="83"/>
  <c r="H50" i="83"/>
  <c r="H47" i="83"/>
  <c r="H46" i="83"/>
  <c r="H44" i="83"/>
  <c r="E42" i="83"/>
  <c r="H42" i="83" s="1"/>
  <c r="H40" i="83"/>
  <c r="H39" i="83"/>
  <c r="H38" i="83"/>
  <c r="H37" i="83"/>
  <c r="H34" i="83"/>
  <c r="E34" i="83"/>
  <c r="H32" i="83"/>
  <c r="H30" i="83"/>
  <c r="E30" i="83"/>
  <c r="E29" i="83"/>
  <c r="H29" i="83" s="1"/>
  <c r="E26" i="83"/>
  <c r="H26" i="83" s="1"/>
  <c r="H24" i="83"/>
  <c r="H23" i="83"/>
  <c r="H22" i="83"/>
  <c r="H21" i="83"/>
  <c r="H20" i="83"/>
  <c r="H19" i="83"/>
  <c r="H18" i="83"/>
  <c r="H17" i="83"/>
  <c r="H16" i="83"/>
  <c r="E13" i="83"/>
  <c r="H13" i="83" s="1"/>
  <c r="H12" i="83"/>
  <c r="H11" i="83"/>
  <c r="H10" i="83"/>
  <c r="E10" i="83"/>
  <c r="H4" i="83"/>
  <c r="H77" i="82"/>
  <c r="H76" i="82"/>
  <c r="H74" i="82"/>
  <c r="J74" i="82" s="1"/>
  <c r="J76" i="82" s="1"/>
  <c r="H71" i="82"/>
  <c r="H68" i="82"/>
  <c r="H67" i="82"/>
  <c r="H66" i="82"/>
  <c r="H64" i="82"/>
  <c r="H63" i="82"/>
  <c r="H60" i="82"/>
  <c r="E60" i="82"/>
  <c r="H59" i="82"/>
  <c r="H58" i="82"/>
  <c r="E58" i="82"/>
  <c r="E57" i="82"/>
  <c r="H57" i="82" s="1"/>
  <c r="E56" i="82"/>
  <c r="H56" i="82" s="1"/>
  <c r="E55" i="82"/>
  <c r="H55" i="82" s="1"/>
  <c r="E54" i="82"/>
  <c r="H54" i="82" s="1"/>
  <c r="E53" i="82"/>
  <c r="H53" i="82" s="1"/>
  <c r="H52" i="82"/>
  <c r="E52" i="82"/>
  <c r="H49" i="82"/>
  <c r="H46" i="82"/>
  <c r="H44" i="82"/>
  <c r="H42" i="82"/>
  <c r="E42" i="82"/>
  <c r="H40" i="82"/>
  <c r="H39" i="82"/>
  <c r="H38" i="82"/>
  <c r="H37" i="82"/>
  <c r="E34" i="82"/>
  <c r="H34" i="82" s="1"/>
  <c r="H32" i="82"/>
  <c r="E30" i="82"/>
  <c r="H30" i="82" s="1"/>
  <c r="E29" i="82"/>
  <c r="H29" i="82" s="1"/>
  <c r="E26" i="82"/>
  <c r="H26" i="82" s="1"/>
  <c r="H24" i="82"/>
  <c r="H23" i="82"/>
  <c r="H22" i="82"/>
  <c r="H21" i="82"/>
  <c r="H20" i="82"/>
  <c r="H19" i="82"/>
  <c r="H18" i="82"/>
  <c r="H17" i="82"/>
  <c r="H16" i="82"/>
  <c r="H13" i="82"/>
  <c r="E13" i="82"/>
  <c r="H12" i="82"/>
  <c r="H11" i="82"/>
  <c r="H10" i="82"/>
  <c r="E10" i="82"/>
  <c r="H4" i="82"/>
  <c r="J76" i="95" l="1"/>
  <c r="H76" i="95" s="1"/>
  <c r="J78" i="97"/>
  <c r="J79" i="97" s="1"/>
  <c r="H79" i="97" s="1"/>
  <c r="H32" i="96"/>
  <c r="E29" i="95"/>
  <c r="H29" i="95" s="1"/>
  <c r="J77" i="95" s="1"/>
  <c r="J76" i="91"/>
  <c r="J78" i="91" s="1"/>
  <c r="J76" i="92"/>
  <c r="J78" i="92" s="1"/>
  <c r="E26" i="92"/>
  <c r="H26" i="92" s="1"/>
  <c r="J61" i="92" s="1"/>
  <c r="J74" i="93"/>
  <c r="J76" i="93" s="1"/>
  <c r="H29" i="93"/>
  <c r="H29" i="94"/>
  <c r="J74" i="94"/>
  <c r="J76" i="94" s="1"/>
  <c r="J61" i="94"/>
  <c r="J61" i="93"/>
  <c r="E26" i="91"/>
  <c r="H26" i="91" s="1"/>
  <c r="J62" i="91" s="1"/>
  <c r="J73" i="88"/>
  <c r="J75" i="88" s="1"/>
  <c r="E26" i="87"/>
  <c r="H26" i="87" s="1"/>
  <c r="J62" i="87" s="1"/>
  <c r="J76" i="87" s="1"/>
  <c r="J73" i="87"/>
  <c r="J75" i="87" s="1"/>
  <c r="E26" i="88"/>
  <c r="H26" i="88" s="1"/>
  <c r="J61" i="88" s="1"/>
  <c r="J76" i="88" s="1"/>
  <c r="J71" i="89"/>
  <c r="J73" i="89" s="1"/>
  <c r="E26" i="89"/>
  <c r="H26" i="89" s="1"/>
  <c r="J61" i="89" s="1"/>
  <c r="J71" i="90"/>
  <c r="J73" i="90" s="1"/>
  <c r="H29" i="90"/>
  <c r="J61" i="90" s="1"/>
  <c r="H29" i="86"/>
  <c r="J60" i="86" s="1"/>
  <c r="J60" i="85"/>
  <c r="H29" i="85"/>
  <c r="H29" i="84"/>
  <c r="J60" i="84" s="1"/>
  <c r="J61" i="83"/>
  <c r="J60" i="82"/>
  <c r="H4" i="78"/>
  <c r="H4" i="79"/>
  <c r="H4" i="80"/>
  <c r="H4" i="81"/>
  <c r="J78" i="96" l="1"/>
  <c r="H78" i="96" s="1"/>
  <c r="G11" i="95"/>
  <c r="H11" i="95" s="1"/>
  <c r="H78" i="95" s="1"/>
  <c r="H80" i="95" s="1"/>
  <c r="H77" i="96"/>
  <c r="G11" i="97"/>
  <c r="H11" i="97" s="1"/>
  <c r="H80" i="97" s="1"/>
  <c r="H82" i="97" s="1"/>
  <c r="H78" i="97"/>
  <c r="H77" i="95"/>
  <c r="J77" i="94"/>
  <c r="J78" i="94"/>
  <c r="J77" i="93"/>
  <c r="J78" i="93" s="1"/>
  <c r="J79" i="92"/>
  <c r="J80" i="92" s="1"/>
  <c r="J79" i="91"/>
  <c r="J80" i="91" s="1"/>
  <c r="J77" i="88"/>
  <c r="J78" i="88" s="1"/>
  <c r="J79" i="88" s="1"/>
  <c r="J77" i="87"/>
  <c r="J78" i="87" s="1"/>
  <c r="J79" i="87" s="1"/>
  <c r="J74" i="90"/>
  <c r="J75" i="90" s="1"/>
  <c r="J74" i="89"/>
  <c r="J75" i="89" s="1"/>
  <c r="J76" i="86"/>
  <c r="J75" i="86"/>
  <c r="J76" i="85"/>
  <c r="J75" i="85"/>
  <c r="J77" i="84"/>
  <c r="J78" i="84"/>
  <c r="J77" i="83"/>
  <c r="J78" i="83" s="1"/>
  <c r="J78" i="82"/>
  <c r="J77" i="82"/>
  <c r="H74" i="78"/>
  <c r="H71" i="78"/>
  <c r="H69" i="78"/>
  <c r="H68" i="78"/>
  <c r="H67" i="78"/>
  <c r="H65" i="78"/>
  <c r="H64" i="78"/>
  <c r="H60" i="78"/>
  <c r="H50" i="78"/>
  <c r="H47" i="78"/>
  <c r="H46" i="78"/>
  <c r="H44" i="78"/>
  <c r="H40" i="78"/>
  <c r="H39" i="78"/>
  <c r="H38" i="78"/>
  <c r="H37" i="78"/>
  <c r="H32" i="78"/>
  <c r="H24" i="78"/>
  <c r="H23" i="78"/>
  <c r="H22" i="78"/>
  <c r="H21" i="78"/>
  <c r="H20" i="78"/>
  <c r="H19" i="78"/>
  <c r="H18" i="78"/>
  <c r="H17" i="78"/>
  <c r="H16" i="78"/>
  <c r="H12" i="78"/>
  <c r="H11" i="78"/>
  <c r="H74" i="79"/>
  <c r="H71" i="79"/>
  <c r="H68" i="79"/>
  <c r="H67" i="79"/>
  <c r="H66" i="79"/>
  <c r="H64" i="79"/>
  <c r="H63" i="79"/>
  <c r="H59" i="79"/>
  <c r="H49" i="79"/>
  <c r="H46" i="79"/>
  <c r="H44" i="79"/>
  <c r="H40" i="79"/>
  <c r="H39" i="79"/>
  <c r="H38" i="79"/>
  <c r="H37" i="79"/>
  <c r="H32" i="79"/>
  <c r="H24" i="79"/>
  <c r="H23" i="79"/>
  <c r="H22" i="79"/>
  <c r="H21" i="79"/>
  <c r="H20" i="79"/>
  <c r="H19" i="79"/>
  <c r="H18" i="79"/>
  <c r="H17" i="79"/>
  <c r="H16" i="79"/>
  <c r="H12" i="79"/>
  <c r="H11" i="79"/>
  <c r="H72" i="80"/>
  <c r="H69" i="80"/>
  <c r="H67" i="80"/>
  <c r="H66" i="80"/>
  <c r="H64" i="80"/>
  <c r="H63" i="80"/>
  <c r="H59" i="80"/>
  <c r="H49" i="80"/>
  <c r="H46" i="80"/>
  <c r="H44" i="80"/>
  <c r="H40" i="80"/>
  <c r="H39" i="80"/>
  <c r="H38" i="80"/>
  <c r="H37" i="80"/>
  <c r="H32" i="80"/>
  <c r="H24" i="80"/>
  <c r="H23" i="80"/>
  <c r="H22" i="80"/>
  <c r="H21" i="80"/>
  <c r="H20" i="80"/>
  <c r="H19" i="80"/>
  <c r="H18" i="80"/>
  <c r="H17" i="80"/>
  <c r="H16" i="80"/>
  <c r="H12" i="80"/>
  <c r="H11" i="80"/>
  <c r="H75" i="81"/>
  <c r="H72" i="81"/>
  <c r="H69" i="81"/>
  <c r="H67" i="81"/>
  <c r="H66" i="81"/>
  <c r="H64" i="81"/>
  <c r="H63" i="81"/>
  <c r="H59" i="81"/>
  <c r="H49" i="81"/>
  <c r="H46" i="81"/>
  <c r="H44" i="81"/>
  <c r="H40" i="81"/>
  <c r="H39" i="81"/>
  <c r="H38" i="81"/>
  <c r="H37" i="81"/>
  <c r="H32" i="81"/>
  <c r="H24" i="81"/>
  <c r="H23" i="81"/>
  <c r="H22" i="81"/>
  <c r="H21" i="81"/>
  <c r="H20" i="81"/>
  <c r="H19" i="81"/>
  <c r="H18" i="81"/>
  <c r="H17" i="81"/>
  <c r="H16" i="81"/>
  <c r="H12" i="81"/>
  <c r="H11" i="81"/>
  <c r="G11" i="96" l="1"/>
  <c r="H11" i="96" s="1"/>
  <c r="H79" i="96" s="1"/>
  <c r="H81" i="96" s="1"/>
  <c r="H80" i="96" s="1"/>
  <c r="H81" i="97"/>
  <c r="H4" i="97"/>
  <c r="H79" i="95"/>
  <c r="H4" i="95"/>
  <c r="J79" i="94"/>
  <c r="J80" i="94" s="1"/>
  <c r="J79" i="93"/>
  <c r="J80" i="93" s="1"/>
  <c r="J81" i="92"/>
  <c r="J82" i="92" s="1"/>
  <c r="J81" i="91"/>
  <c r="J82" i="91" s="1"/>
  <c r="J76" i="90"/>
  <c r="J77" i="90" s="1"/>
  <c r="J76" i="89"/>
  <c r="J77" i="89" s="1"/>
  <c r="J77" i="86"/>
  <c r="J78" i="86" s="1"/>
  <c r="J77" i="85"/>
  <c r="J78" i="85" s="1"/>
  <c r="J79" i="84"/>
  <c r="J80" i="84" s="1"/>
  <c r="J80" i="83"/>
  <c r="J79" i="83"/>
  <c r="J79" i="82"/>
  <c r="J80" i="82" s="1"/>
  <c r="J72" i="80"/>
  <c r="J74" i="80" s="1"/>
  <c r="J72" i="81"/>
  <c r="J74" i="81" s="1"/>
  <c r="J74" i="78"/>
  <c r="J76" i="78" s="1"/>
  <c r="J74" i="79"/>
  <c r="J76" i="79" s="1"/>
  <c r="H74" i="81"/>
  <c r="E60" i="81"/>
  <c r="H60" i="81" s="1"/>
  <c r="E58" i="81"/>
  <c r="H58" i="81" s="1"/>
  <c r="E57" i="81"/>
  <c r="H57" i="81" s="1"/>
  <c r="E56" i="81"/>
  <c r="H56" i="81" s="1"/>
  <c r="E55" i="81"/>
  <c r="H55" i="81" s="1"/>
  <c r="E54" i="81"/>
  <c r="H54" i="81" s="1"/>
  <c r="E53" i="81"/>
  <c r="H53" i="81" s="1"/>
  <c r="E52" i="81"/>
  <c r="H52" i="81" s="1"/>
  <c r="E42" i="81"/>
  <c r="H42" i="81" s="1"/>
  <c r="E34" i="81"/>
  <c r="H34" i="81" s="1"/>
  <c r="E30" i="81"/>
  <c r="H30" i="81" s="1"/>
  <c r="E29" i="81"/>
  <c r="H29" i="81" s="1"/>
  <c r="E13" i="81"/>
  <c r="H13" i="81" s="1"/>
  <c r="E10" i="81"/>
  <c r="H10" i="81" s="1"/>
  <c r="H75" i="80"/>
  <c r="H74" i="80"/>
  <c r="E60" i="80"/>
  <c r="H60" i="80" s="1"/>
  <c r="E58" i="80"/>
  <c r="H58" i="80" s="1"/>
  <c r="E57" i="80"/>
  <c r="H57" i="80" s="1"/>
  <c r="E56" i="80"/>
  <c r="H56" i="80" s="1"/>
  <c r="E55" i="80"/>
  <c r="H55" i="80" s="1"/>
  <c r="E54" i="80"/>
  <c r="H54" i="80" s="1"/>
  <c r="E53" i="80"/>
  <c r="H53" i="80" s="1"/>
  <c r="E52" i="80"/>
  <c r="H52" i="80" s="1"/>
  <c r="E42" i="80"/>
  <c r="H42" i="80" s="1"/>
  <c r="E34" i="80"/>
  <c r="H34" i="80" s="1"/>
  <c r="E30" i="80"/>
  <c r="H30" i="80" s="1"/>
  <c r="E29" i="80"/>
  <c r="E13" i="80"/>
  <c r="H13" i="80" s="1"/>
  <c r="E10" i="80"/>
  <c r="H10" i="80" s="1"/>
  <c r="H77" i="79"/>
  <c r="H76" i="79"/>
  <c r="E60" i="79"/>
  <c r="H60" i="79" s="1"/>
  <c r="E58" i="79"/>
  <c r="H58" i="79" s="1"/>
  <c r="E57" i="79"/>
  <c r="H57" i="79" s="1"/>
  <c r="E56" i="79"/>
  <c r="H56" i="79" s="1"/>
  <c r="E55" i="79"/>
  <c r="H55" i="79" s="1"/>
  <c r="E54" i="79"/>
  <c r="H54" i="79" s="1"/>
  <c r="E53" i="79"/>
  <c r="H53" i="79" s="1"/>
  <c r="E52" i="79"/>
  <c r="H52" i="79" s="1"/>
  <c r="E42" i="79"/>
  <c r="H42" i="79" s="1"/>
  <c r="E34" i="79"/>
  <c r="H34" i="79" s="1"/>
  <c r="E30" i="79"/>
  <c r="H30" i="79" s="1"/>
  <c r="E29" i="79"/>
  <c r="H29" i="79" s="1"/>
  <c r="E13" i="79"/>
  <c r="H13" i="79" s="1"/>
  <c r="E10" i="79"/>
  <c r="H10" i="79" s="1"/>
  <c r="H77" i="78"/>
  <c r="H76" i="78"/>
  <c r="E61" i="78"/>
  <c r="H61" i="78" s="1"/>
  <c r="E59" i="78"/>
  <c r="H59" i="78" s="1"/>
  <c r="E58" i="78"/>
  <c r="H58" i="78" s="1"/>
  <c r="E57" i="78"/>
  <c r="H57" i="78" s="1"/>
  <c r="E56" i="78"/>
  <c r="H56" i="78" s="1"/>
  <c r="E55" i="78"/>
  <c r="H55" i="78" s="1"/>
  <c r="E54" i="78"/>
  <c r="H54" i="78" s="1"/>
  <c r="E53" i="78"/>
  <c r="H53" i="78" s="1"/>
  <c r="E42" i="78"/>
  <c r="H42" i="78" s="1"/>
  <c r="E34" i="78"/>
  <c r="H34" i="78" s="1"/>
  <c r="E30" i="78"/>
  <c r="H30" i="78" s="1"/>
  <c r="E29" i="78"/>
  <c r="H29" i="78" s="1"/>
  <c r="E13" i="78"/>
  <c r="H13" i="78" s="1"/>
  <c r="E10" i="78"/>
  <c r="H10" i="78" s="1"/>
  <c r="H4" i="96" l="1"/>
  <c r="E26" i="79"/>
  <c r="H26" i="79" s="1"/>
  <c r="J60" i="79" s="1"/>
  <c r="J77" i="79" s="1"/>
  <c r="J78" i="79" s="1"/>
  <c r="J79" i="79" s="1"/>
  <c r="J80" i="79" s="1"/>
  <c r="E26" i="81"/>
  <c r="H26" i="81" s="1"/>
  <c r="J60" i="81" s="1"/>
  <c r="E26" i="80"/>
  <c r="H26" i="80" s="1"/>
  <c r="J60" i="80" s="1"/>
  <c r="H29" i="80"/>
  <c r="E26" i="78"/>
  <c r="H26" i="78" s="1"/>
  <c r="J61" i="78" s="1"/>
  <c r="J77" i="78" s="1"/>
  <c r="J78" i="78" s="1"/>
  <c r="J79" i="78" s="1"/>
  <c r="J80" i="78" s="1"/>
  <c r="H65" i="75"/>
  <c r="H64" i="75"/>
  <c r="H64" i="76"/>
  <c r="H63" i="76"/>
  <c r="H64" i="77"/>
  <c r="H63" i="77"/>
  <c r="H64" i="74"/>
  <c r="H71" i="75"/>
  <c r="H69" i="75"/>
  <c r="H68" i="75"/>
  <c r="H67" i="75"/>
  <c r="H72" i="76"/>
  <c r="H69" i="76"/>
  <c r="H68" i="76"/>
  <c r="H67" i="76"/>
  <c r="H66" i="76"/>
  <c r="H69" i="77"/>
  <c r="H67" i="77"/>
  <c r="H66" i="77"/>
  <c r="H69" i="74"/>
  <c r="H67" i="74"/>
  <c r="H66" i="74"/>
  <c r="H63" i="74"/>
  <c r="H75" i="77"/>
  <c r="H74" i="77"/>
  <c r="H72" i="77"/>
  <c r="E60" i="77"/>
  <c r="H60" i="77" s="1"/>
  <c r="H59" i="77"/>
  <c r="E58" i="77"/>
  <c r="H58" i="77" s="1"/>
  <c r="E57" i="77"/>
  <c r="H57" i="77" s="1"/>
  <c r="E56" i="77"/>
  <c r="H56" i="77" s="1"/>
  <c r="E55" i="77"/>
  <c r="H55" i="77" s="1"/>
  <c r="E54" i="77"/>
  <c r="H54" i="77" s="1"/>
  <c r="E53" i="77"/>
  <c r="H53" i="77" s="1"/>
  <c r="E52" i="77"/>
  <c r="H52" i="77" s="1"/>
  <c r="H49" i="77"/>
  <c r="H46" i="77"/>
  <c r="H44" i="77"/>
  <c r="E42" i="77"/>
  <c r="H42" i="77" s="1"/>
  <c r="H40" i="77"/>
  <c r="H39" i="77"/>
  <c r="H38" i="77"/>
  <c r="H37" i="77"/>
  <c r="E34" i="77"/>
  <c r="H34" i="77" s="1"/>
  <c r="H32" i="77"/>
  <c r="E30" i="77"/>
  <c r="H30" i="77" s="1"/>
  <c r="E29" i="77"/>
  <c r="H29" i="77" s="1"/>
  <c r="H24" i="77"/>
  <c r="H23" i="77"/>
  <c r="H22" i="77"/>
  <c r="H21" i="77"/>
  <c r="H20" i="77"/>
  <c r="H19" i="77"/>
  <c r="H18" i="77"/>
  <c r="H17" i="77"/>
  <c r="H16" i="77"/>
  <c r="E13" i="77"/>
  <c r="H13" i="77" s="1"/>
  <c r="H11" i="77"/>
  <c r="E10" i="77"/>
  <c r="H10" i="77" s="1"/>
  <c r="H4" i="77"/>
  <c r="H78" i="76"/>
  <c r="H77" i="76"/>
  <c r="H75" i="76"/>
  <c r="E60" i="76"/>
  <c r="H60" i="76" s="1"/>
  <c r="H59" i="76"/>
  <c r="E58" i="76"/>
  <c r="H58" i="76" s="1"/>
  <c r="E57" i="76"/>
  <c r="H57" i="76" s="1"/>
  <c r="E56" i="76"/>
  <c r="H56" i="76" s="1"/>
  <c r="E55" i="76"/>
  <c r="H55" i="76" s="1"/>
  <c r="E54" i="76"/>
  <c r="H54" i="76" s="1"/>
  <c r="E53" i="76"/>
  <c r="H53" i="76" s="1"/>
  <c r="E52" i="76"/>
  <c r="H52" i="76" s="1"/>
  <c r="H49" i="76"/>
  <c r="H46" i="76"/>
  <c r="H44" i="76"/>
  <c r="E42" i="76"/>
  <c r="H42" i="76" s="1"/>
  <c r="H40" i="76"/>
  <c r="H39" i="76"/>
  <c r="H38" i="76"/>
  <c r="H37" i="76"/>
  <c r="E34" i="76"/>
  <c r="H34" i="76" s="1"/>
  <c r="H32" i="76"/>
  <c r="E30" i="76"/>
  <c r="H30" i="76" s="1"/>
  <c r="E29" i="76"/>
  <c r="H29" i="76" s="1"/>
  <c r="H24" i="76"/>
  <c r="H23" i="76"/>
  <c r="H22" i="76"/>
  <c r="H21" i="76"/>
  <c r="H20" i="76"/>
  <c r="H19" i="76"/>
  <c r="H18" i="76"/>
  <c r="H17" i="76"/>
  <c r="H16" i="76"/>
  <c r="E13" i="76"/>
  <c r="H13" i="76" s="1"/>
  <c r="H11" i="76"/>
  <c r="E10" i="76"/>
  <c r="H10" i="76" s="1"/>
  <c r="H4" i="76"/>
  <c r="J75" i="80" l="1"/>
  <c r="J76" i="80"/>
  <c r="J77" i="80" s="1"/>
  <c r="J78" i="80" s="1"/>
  <c r="J75" i="81"/>
  <c r="J76" i="81"/>
  <c r="J77" i="81" s="1"/>
  <c r="J78" i="81" s="1"/>
  <c r="E26" i="76"/>
  <c r="H26" i="76" s="1"/>
  <c r="H12" i="77"/>
  <c r="H12" i="76"/>
  <c r="E26" i="77"/>
  <c r="H26" i="77" s="1"/>
  <c r="E10" i="75"/>
  <c r="E42" i="75"/>
  <c r="E29" i="75" l="1"/>
  <c r="E30" i="75"/>
  <c r="E34" i="75" l="1"/>
  <c r="H34" i="75" s="1"/>
  <c r="E13" i="75"/>
  <c r="H12" i="75" s="1"/>
  <c r="H46" i="75"/>
  <c r="H77" i="75"/>
  <c r="H76" i="75"/>
  <c r="H74" i="75"/>
  <c r="E61" i="75"/>
  <c r="H61" i="75" s="1"/>
  <c r="H60" i="75"/>
  <c r="E59" i="75"/>
  <c r="H59" i="75" s="1"/>
  <c r="E58" i="75"/>
  <c r="H58" i="75" s="1"/>
  <c r="E57" i="75"/>
  <c r="H57" i="75" s="1"/>
  <c r="E56" i="75"/>
  <c r="H56" i="75" s="1"/>
  <c r="E55" i="75"/>
  <c r="H55" i="75" s="1"/>
  <c r="E54" i="75"/>
  <c r="H54" i="75" s="1"/>
  <c r="E53" i="75"/>
  <c r="H53" i="75" s="1"/>
  <c r="H50" i="75"/>
  <c r="H47" i="75"/>
  <c r="H44" i="75"/>
  <c r="H42" i="75"/>
  <c r="H40" i="75"/>
  <c r="H39" i="75"/>
  <c r="H38" i="75"/>
  <c r="H37" i="75"/>
  <c r="H32" i="75"/>
  <c r="H30" i="75"/>
  <c r="H29" i="75"/>
  <c r="E26" i="75"/>
  <c r="H26" i="75" s="1"/>
  <c r="H24" i="75"/>
  <c r="H23" i="75"/>
  <c r="H22" i="75"/>
  <c r="H21" i="75"/>
  <c r="H20" i="75"/>
  <c r="H19" i="75"/>
  <c r="H18" i="75"/>
  <c r="H17" i="75"/>
  <c r="H16" i="75"/>
  <c r="H11" i="75"/>
  <c r="H10" i="75"/>
  <c r="H4" i="75"/>
  <c r="H13" i="75" l="1"/>
  <c r="E10" i="74"/>
  <c r="E42" i="74"/>
  <c r="E30" i="74"/>
  <c r="E29" i="74"/>
  <c r="E26" i="74" s="1"/>
  <c r="E13" i="74" l="1"/>
  <c r="E34" i="74" l="1"/>
  <c r="H49" i="74" l="1"/>
  <c r="H26" i="74" l="1"/>
  <c r="H75" i="74"/>
  <c r="H74" i="74"/>
  <c r="H72" i="74"/>
  <c r="E60" i="74"/>
  <c r="H60" i="74" s="1"/>
  <c r="H59" i="74"/>
  <c r="E58" i="74"/>
  <c r="H58" i="74" s="1"/>
  <c r="E57" i="74"/>
  <c r="H57" i="74" s="1"/>
  <c r="E56" i="74"/>
  <c r="H56" i="74" s="1"/>
  <c r="E55" i="74"/>
  <c r="H55" i="74" s="1"/>
  <c r="E54" i="74"/>
  <c r="H54" i="74" s="1"/>
  <c r="E53" i="74"/>
  <c r="H53" i="74" s="1"/>
  <c r="E52" i="74"/>
  <c r="H52" i="74" s="1"/>
  <c r="H46" i="74"/>
  <c r="H44" i="74"/>
  <c r="H42" i="74"/>
  <c r="H40" i="74"/>
  <c r="H39" i="74"/>
  <c r="H38" i="74"/>
  <c r="H37" i="74"/>
  <c r="H34" i="74"/>
  <c r="H32" i="74"/>
  <c r="H30" i="74"/>
  <c r="H29" i="74"/>
  <c r="H24" i="74"/>
  <c r="H23" i="74"/>
  <c r="H22" i="74"/>
  <c r="H21" i="74"/>
  <c r="H20" i="74"/>
  <c r="H19" i="74"/>
  <c r="H18" i="74"/>
  <c r="H17" i="74"/>
  <c r="H16" i="74"/>
  <c r="H13" i="74"/>
  <c r="H12" i="74"/>
  <c r="H11" i="74"/>
  <c r="H10" i="74"/>
  <c r="H4" i="74"/>
</calcChain>
</file>

<file path=xl/sharedStrings.xml><?xml version="1.0" encoding="utf-8"?>
<sst xmlns="http://schemas.openxmlformats.org/spreadsheetml/2006/main" count="3392" uniqueCount="164">
  <si>
    <t>TIP No.</t>
  </si>
  <si>
    <t>County:</t>
  </si>
  <si>
    <t>Route</t>
  </si>
  <si>
    <t>From</t>
  </si>
  <si>
    <t>Typical Section</t>
  </si>
  <si>
    <t>Prepared By:</t>
  </si>
  <si>
    <t>Requested By:</t>
  </si>
  <si>
    <t>Line Item</t>
  </si>
  <si>
    <t>Des</t>
  </si>
  <si>
    <t>Sec No.</t>
  </si>
  <si>
    <t>Description</t>
  </si>
  <si>
    <t>Unit</t>
  </si>
  <si>
    <t>Price</t>
  </si>
  <si>
    <t>Amount</t>
  </si>
  <si>
    <t xml:space="preserve"> </t>
  </si>
  <si>
    <t>LS</t>
  </si>
  <si>
    <t>Contract Cost</t>
  </si>
  <si>
    <t>…………………………………………</t>
  </si>
  <si>
    <t>………………….</t>
  </si>
  <si>
    <t>Construction Cost</t>
  </si>
  <si>
    <t>Clearing and Grubbing</t>
  </si>
  <si>
    <t>Miles</t>
  </si>
  <si>
    <t>Acre</t>
  </si>
  <si>
    <t>CY</t>
  </si>
  <si>
    <t>SY</t>
  </si>
  <si>
    <t>Fine Grading</t>
  </si>
  <si>
    <t>Erosion Control</t>
  </si>
  <si>
    <t>LF</t>
  </si>
  <si>
    <t>Traffic Control</t>
  </si>
  <si>
    <t>Thermo and Markers</t>
  </si>
  <si>
    <t>E. &amp; C.   15%</t>
  </si>
  <si>
    <t>Drainage</t>
  </si>
  <si>
    <t xml:space="preserve">Note:  </t>
  </si>
  <si>
    <t>Lgth</t>
  </si>
  <si>
    <t>Right-of-Way and R/W Utilities are not included in cost shown above.</t>
  </si>
  <si>
    <t>Each</t>
  </si>
  <si>
    <t>CONSTR.COST</t>
  </si>
  <si>
    <t>Utility Construction</t>
  </si>
  <si>
    <t>Misc. &amp;  Mob    (15% Strs &amp; Util)</t>
  </si>
  <si>
    <t>Misc. &amp;  Mob    (45% Roadway)</t>
  </si>
  <si>
    <t>Pavement</t>
  </si>
  <si>
    <t>Per Utility Section</t>
  </si>
  <si>
    <t>Guardrail</t>
  </si>
  <si>
    <t>New Guardrail</t>
  </si>
  <si>
    <t>Anchors</t>
  </si>
  <si>
    <t>Removal of Existing Asphalt Pavement</t>
  </si>
  <si>
    <t>1-Ln Ramps</t>
  </si>
  <si>
    <t>New and Widening</t>
  </si>
  <si>
    <t>Resurfacing</t>
  </si>
  <si>
    <t xml:space="preserve">2-Ln </t>
  </si>
  <si>
    <t>Remove Existing Guardrail</t>
  </si>
  <si>
    <t xml:space="preserve">4-Ln </t>
  </si>
  <si>
    <t>Priced By:</t>
  </si>
  <si>
    <t xml:space="preserve">3-Ln </t>
  </si>
  <si>
    <t>2-Ln Ramps</t>
  </si>
  <si>
    <t>Contract Standards and Development</t>
  </si>
  <si>
    <t>Estimating Management</t>
  </si>
  <si>
    <t xml:space="preserve">Memo To:  </t>
  </si>
  <si>
    <t>Preliminary Estimate Engineer</t>
  </si>
  <si>
    <t xml:space="preserve">From:  </t>
  </si>
  <si>
    <t xml:space="preserve">Subject:  </t>
  </si>
  <si>
    <t>Type of Estimate and Update Description is indicated below.</t>
  </si>
  <si>
    <t>ESTIMATE TYPE</t>
  </si>
  <si>
    <t xml:space="preserve">  Update Feasibility Study Estimate (Project to be added to TIP)</t>
  </si>
  <si>
    <t xml:space="preserve">  Scoping Meeting </t>
  </si>
  <si>
    <t>CP 1 -------------------------------------------------------------------------------------------------------------------------------------</t>
  </si>
  <si>
    <t xml:space="preserve">  Functional Design of All Alternatives</t>
  </si>
  <si>
    <t>CP 2 -------------------------------------------------------------------------------------------------------------------------------------</t>
  </si>
  <si>
    <t xml:space="preserve">  Functional Design of Alternatives to be Studied in Further Detail</t>
  </si>
  <si>
    <t xml:space="preserve">  Preliminary Design</t>
  </si>
  <si>
    <t>CP 2A -----------------------------------------------------------------------------------------------------------------------------------</t>
  </si>
  <si>
    <t>x</t>
  </si>
  <si>
    <t xml:space="preserve">  Preliminary Design with Approved Structure Types and Locations</t>
  </si>
  <si>
    <t>CP 3 -------------------------------------------------------------------------------------------------------------------------------------</t>
  </si>
  <si>
    <t xml:space="preserve">  Preliminary Design on Selected Alternate</t>
  </si>
  <si>
    <t>CP 4A -----------------------------------------------------------------------------------------------------------------------------------</t>
  </si>
  <si>
    <t xml:space="preserve">  Preliminary Design after Impacts are Minimized</t>
  </si>
  <si>
    <t>CP 4B -----------------------------------------------------------------------------------------------------------------------------------</t>
  </si>
  <si>
    <t xml:space="preserve">  Right-of-Way Plans</t>
  </si>
  <si>
    <t>CP 4C -----------------------------------------------------------------------------------------------------------------------------------</t>
  </si>
  <si>
    <t xml:space="preserve">  13 Month Letting</t>
  </si>
  <si>
    <t xml:space="preserve">  Final Quantities</t>
  </si>
  <si>
    <t xml:space="preserve">  Other (Comparison for a Scope Change, or other Revision to Plans)</t>
  </si>
  <si>
    <t>UPDATE DESCRIPTION</t>
  </si>
  <si>
    <t xml:space="preserve">  Update Unit Prices Only.</t>
  </si>
  <si>
    <t xml:space="preserve">  Updated Quantities and Unit Prices.</t>
  </si>
  <si>
    <t xml:space="preserve">  Scope Change and / or other Revisions to the project.</t>
  </si>
  <si>
    <t>Briefly describe any changes to the design that will create either a major</t>
  </si>
  <si>
    <t>construction cost increase or decrease.</t>
  </si>
  <si>
    <t>Has there been a project scope change since the last verified estimate?  Briefly</t>
  </si>
  <si>
    <t>describe both increases and decreases to the project scope.</t>
  </si>
  <si>
    <t>Describe any major changes to the quantities since the last verified estimate</t>
  </si>
  <si>
    <t>and the reasons for the changes.</t>
  </si>
  <si>
    <t>VERIFICATION LETTER</t>
  </si>
  <si>
    <t xml:space="preserve">  Send Verification Letter.</t>
  </si>
  <si>
    <t xml:space="preserve">  Verification Letter is not required at this time.</t>
  </si>
  <si>
    <t>Unclassified Excavation</t>
  </si>
  <si>
    <t>Borrow Excavation</t>
  </si>
  <si>
    <t xml:space="preserve">6-Ln </t>
  </si>
  <si>
    <t xml:space="preserve">8-Ln </t>
  </si>
  <si>
    <t>1-Ln Loops</t>
  </si>
  <si>
    <t>Jeff Dayton, PE</t>
  </si>
  <si>
    <t>HDR</t>
  </si>
  <si>
    <t>5-Ln</t>
  </si>
  <si>
    <t>Structures</t>
  </si>
  <si>
    <t>Concrete Curb and Gutter 2-6</t>
  </si>
  <si>
    <t>End Units</t>
  </si>
  <si>
    <t>Signing</t>
  </si>
  <si>
    <t>H185357</t>
  </si>
  <si>
    <t>Overhead Sign Structure Removal</t>
  </si>
  <si>
    <t>Traffic Signal Modification</t>
  </si>
  <si>
    <t xml:space="preserve"> BRUNSWICK</t>
  </si>
  <si>
    <t>NEW HANOVER/</t>
  </si>
  <si>
    <t>Traffic Signal Removal</t>
  </si>
  <si>
    <t>Project H185357  Construction Cost Estimate Request</t>
  </si>
  <si>
    <t>CFMB Bridge Replacement</t>
  </si>
  <si>
    <t xml:space="preserve">     Please provide an Updated Construction Cost Estimate for SPOT Project H185357</t>
  </si>
  <si>
    <t>NCDOT</t>
  </si>
  <si>
    <t>SF</t>
  </si>
  <si>
    <t>Bridge Removal (55' x 2400')</t>
  </si>
  <si>
    <t>Movable Bridge Removal (55' X 600')</t>
  </si>
  <si>
    <t xml:space="preserve">Main Channel Segmental Unit (1100' x 135') </t>
  </si>
  <si>
    <t>Mid-Level Approach Spans</t>
  </si>
  <si>
    <t>High-Level Approach Spans (1400' each side)</t>
  </si>
  <si>
    <t>Main Channel Segmental Unit (1100' X 135')</t>
  </si>
  <si>
    <t>Low/Mid-Level Approach Trestle - Rail</t>
  </si>
  <si>
    <t>Main Channel Movable Span (500' X 135')</t>
  </si>
  <si>
    <t>Main Channel Movable Span - Rail (500' X 22')</t>
  </si>
  <si>
    <t>Bridge Replacement - Interchange Signing</t>
  </si>
  <si>
    <t>Sidewalk / Multi Use Pathway</t>
  </si>
  <si>
    <t>Includes barrier for MultiUse Pathway</t>
  </si>
  <si>
    <t>Sonya Tankersley, PE</t>
  </si>
  <si>
    <t>Due Date:</t>
  </si>
  <si>
    <t>HDR Engineering- Jeff Dayton, PE / Phillip Hutcherson, PE</t>
  </si>
  <si>
    <t>Func</t>
  </si>
  <si>
    <t>Per Utility Section (4/09/2020)</t>
  </si>
  <si>
    <t>Philip Culpepper / Sherry Sockwell / HDR</t>
  </si>
  <si>
    <t>Bridge Removal (55' x 2400') (per Structure Design)</t>
  </si>
  <si>
    <t>Mid-Level Approach Spans (per Structure Design)</t>
  </si>
  <si>
    <t>Low/Mid-Level Approach Trestle-Rail (HDR)</t>
  </si>
  <si>
    <t>High-Level Approach Spans (1400' each side) (Str. Design)</t>
  </si>
  <si>
    <t>Main Channel Segmental Unit (1100' X 137.7') (HDR)</t>
  </si>
  <si>
    <t>Main Channel Movable Span - Including Hwy &amp; RR (600' X 152') (HDR)</t>
  </si>
  <si>
    <t>Main Channel Movable Span (600' X 127') (HDR)</t>
  </si>
  <si>
    <t>Main Channel Segmental Unit (1100' x 137.7') (per HDR)</t>
  </si>
  <si>
    <t>Movable Bridge Removal (55' X 600') (HDR)</t>
  </si>
  <si>
    <t>Updated Utility Construction 4/24/2020</t>
  </si>
  <si>
    <t>Per Utility Section (4/09/2020) (Updated per Derrick Lewis 4/24/2020)</t>
  </si>
  <si>
    <t>Updated Unit Prices 3/11/2022</t>
  </si>
  <si>
    <t>Updated Unit Prices 3/23/2022</t>
  </si>
  <si>
    <t>Utility Update</t>
  </si>
  <si>
    <t>Water Line (per Utilities Unit, 4/26/2022)</t>
  </si>
  <si>
    <t>Water Items (per Utilities Unit, 4/26/2022)</t>
  </si>
  <si>
    <t>Sewer Line (per Utilities Unit, 4/26/2022)</t>
  </si>
  <si>
    <t>Sewer Items (per Utilities Unit, 4/26/2022)</t>
  </si>
  <si>
    <t>Misc.  (10% Strs&amp;Util)</t>
  </si>
  <si>
    <t>Misc.  (40% Rdy)</t>
  </si>
  <si>
    <t>E. &amp; C.   16%</t>
  </si>
  <si>
    <t>Mobilization</t>
  </si>
  <si>
    <t>Construction Surveying</t>
  </si>
  <si>
    <t>Prices updated by Dan Shuller/Harry Lucas</t>
  </si>
  <si>
    <t>Unit costs provided by Harry Lucas</t>
  </si>
  <si>
    <t>UC update 9/27/2023</t>
  </si>
  <si>
    <t>Utility Construction (Utilities Unit 9/26/2023)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</si>
</sst>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mm/dd/yy"/>
    <numFmt numFmtId="168" formatCode="mmmm\ d\,\ yyyy"/>
    <numFmt numFmtId="169" formatCode="_(&quot;$&quot;* #,##0_);_(&quot;$&quot;* \(#,##0\);_(&quot;$&quot;* &quot;-&quot;??_);_(@_)"/>
  </numFmts>
  <fonts count="17" x14ac:knownFonts="1">
    <font>
      <sz val="10"/>
      <name val="Times New Roman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Accounting"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00B0F0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55">
    <xf numFmtId="0" fontId="0" fillId="0" borderId="0" xfId="0"/>
    <xf numFmtId="0" fontId="5" fillId="0" borderId="0" xfId="3" applyFont="1"/>
    <xf numFmtId="0" fontId="2" fillId="0" borderId="1" xfId="3" applyFont="1" applyBorder="1" applyAlignment="1">
      <alignment horizontal="center" wrapText="1"/>
    </xf>
    <xf numFmtId="0" fontId="6" fillId="0" borderId="2" xfId="3" applyFont="1" applyBorder="1" applyAlignment="1">
      <alignment horizontal="center" wrapText="1"/>
    </xf>
    <xf numFmtId="0" fontId="6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4" xfId="3" applyFont="1" applyBorder="1" applyAlignment="1">
      <alignment horizontal="left"/>
    </xf>
    <xf numFmtId="0" fontId="5" fillId="0" borderId="4" xfId="3" applyFont="1" applyBorder="1" applyAlignment="1">
      <alignment horizontal="center"/>
    </xf>
    <xf numFmtId="0" fontId="5" fillId="0" borderId="4" xfId="3" applyFont="1" applyBorder="1"/>
    <xf numFmtId="0" fontId="5" fillId="0" borderId="5" xfId="3" applyFont="1" applyBorder="1" applyAlignment="1">
      <alignment horizontal="center"/>
    </xf>
    <xf numFmtId="0" fontId="5" fillId="0" borderId="5" xfId="3" applyFont="1" applyBorder="1"/>
    <xf numFmtId="44" fontId="5" fillId="0" borderId="0" xfId="2" applyFont="1"/>
    <xf numFmtId="44" fontId="6" fillId="0" borderId="6" xfId="2" applyFont="1" applyBorder="1" applyAlignment="1">
      <alignment horizontal="center"/>
    </xf>
    <xf numFmtId="44" fontId="3" fillId="0" borderId="7" xfId="2" applyFont="1" applyBorder="1" applyAlignment="1">
      <alignment horizontal="center"/>
    </xf>
    <xf numFmtId="44" fontId="3" fillId="0" borderId="8" xfId="2" applyFont="1" applyBorder="1" applyAlignment="1">
      <alignment horizontal="center"/>
    </xf>
    <xf numFmtId="0" fontId="5" fillId="0" borderId="0" xfId="3" applyFont="1" applyAlignment="1">
      <alignment horizontal="right"/>
    </xf>
    <xf numFmtId="166" fontId="5" fillId="0" borderId="4" xfId="1" applyNumberFormat="1" applyFont="1" applyBorder="1" applyAlignment="1">
      <alignment horizontal="center"/>
    </xf>
    <xf numFmtId="0" fontId="5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44" fontId="8" fillId="0" borderId="0" xfId="2" applyFont="1"/>
    <xf numFmtId="0" fontId="9" fillId="0" borderId="0" xfId="3" applyFont="1"/>
    <xf numFmtId="6" fontId="5" fillId="0" borderId="0" xfId="2" applyNumberFormat="1" applyFont="1"/>
    <xf numFmtId="0" fontId="2" fillId="0" borderId="0" xfId="3" applyFont="1" applyAlignment="1">
      <alignment horizontal="right"/>
    </xf>
    <xf numFmtId="0" fontId="10" fillId="0" borderId="0" xfId="3" applyFont="1" applyAlignment="1">
      <alignment horizontal="right"/>
    </xf>
    <xf numFmtId="0" fontId="2" fillId="0" borderId="0" xfId="3" applyFont="1"/>
    <xf numFmtId="6" fontId="2" fillId="0" borderId="0" xfId="2" applyNumberFormat="1" applyFont="1" applyAlignment="1">
      <alignment horizontal="center"/>
    </xf>
    <xf numFmtId="0" fontId="6" fillId="0" borderId="0" xfId="0" applyFont="1"/>
    <xf numFmtId="166" fontId="5" fillId="0" borderId="5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/>
    </xf>
    <xf numFmtId="0" fontId="5" fillId="0" borderId="10" xfId="3" applyFont="1" applyBorder="1" applyAlignment="1">
      <alignment horizontal="center"/>
    </xf>
    <xf numFmtId="0" fontId="6" fillId="0" borderId="0" xfId="3" applyFont="1"/>
    <xf numFmtId="0" fontId="11" fillId="0" borderId="0" xfId="3" applyFont="1" applyAlignment="1">
      <alignment horizontal="center"/>
    </xf>
    <xf numFmtId="44" fontId="5" fillId="0" borderId="0" xfId="3" applyNumberFormat="1" applyFont="1"/>
    <xf numFmtId="44" fontId="6" fillId="0" borderId="11" xfId="2" applyFont="1" applyBorder="1" applyAlignment="1">
      <alignment horizontal="center"/>
    </xf>
    <xf numFmtId="44" fontId="5" fillId="0" borderId="9" xfId="2" applyFont="1" applyBorder="1"/>
    <xf numFmtId="44" fontId="5" fillId="0" borderId="12" xfId="2" applyFont="1" applyBorder="1"/>
    <xf numFmtId="44" fontId="5" fillId="0" borderId="0" xfId="2" applyFont="1" applyAlignment="1">
      <alignment horizontal="right"/>
    </xf>
    <xf numFmtId="0" fontId="6" fillId="0" borderId="4" xfId="3" applyFont="1" applyBorder="1" applyAlignment="1">
      <alignment horizontal="center"/>
    </xf>
    <xf numFmtId="0" fontId="6" fillId="0" borderId="0" xfId="3" applyFont="1" applyAlignment="1">
      <alignment horizontal="right"/>
    </xf>
    <xf numFmtId="167" fontId="5" fillId="0" borderId="0" xfId="3" applyNumberFormat="1" applyFont="1" applyAlignment="1">
      <alignment horizontal="center"/>
    </xf>
    <xf numFmtId="0" fontId="5" fillId="0" borderId="3" xfId="3" applyFont="1" applyBorder="1" applyAlignment="1">
      <alignment horizontal="left"/>
    </xf>
    <xf numFmtId="43" fontId="3" fillId="0" borderId="4" xfId="1" applyFont="1" applyBorder="1" applyAlignment="1">
      <alignment horizontal="center"/>
    </xf>
    <xf numFmtId="0" fontId="6" fillId="0" borderId="0" xfId="3" applyFont="1" applyAlignment="1">
      <alignment horizontal="center"/>
    </xf>
    <xf numFmtId="0" fontId="10" fillId="0" borderId="0" xfId="3" applyFont="1"/>
    <xf numFmtId="0" fontId="3" fillId="0" borderId="0" xfId="3" applyFont="1"/>
    <xf numFmtId="0" fontId="10" fillId="0" borderId="4" xfId="3" applyFont="1" applyBorder="1" applyAlignment="1">
      <alignment horizontal="left"/>
    </xf>
    <xf numFmtId="0" fontId="10" fillId="0" borderId="0" xfId="3" applyFont="1" applyAlignment="1">
      <alignment horizontal="center"/>
    </xf>
    <xf numFmtId="2" fontId="6" fillId="0" borderId="0" xfId="3" applyNumberFormat="1" applyFont="1"/>
    <xf numFmtId="44" fontId="2" fillId="0" borderId="0" xfId="2" applyFont="1" applyFill="1"/>
    <xf numFmtId="44" fontId="6" fillId="0" borderId="14" xfId="2" applyFont="1" applyFill="1" applyBorder="1" applyAlignment="1">
      <alignment horizontal="center"/>
    </xf>
    <xf numFmtId="164" fontId="2" fillId="0" borderId="13" xfId="2" applyNumberFormat="1" applyFont="1" applyFill="1" applyBorder="1" applyAlignment="1">
      <alignment horizontal="center"/>
    </xf>
    <xf numFmtId="0" fontId="2" fillId="0" borderId="4" xfId="3" applyFont="1" applyBorder="1" applyAlignment="1">
      <alignment horizontal="center"/>
    </xf>
    <xf numFmtId="14" fontId="2" fillId="0" borderId="0" xfId="3" applyNumberFormat="1" applyFont="1"/>
    <xf numFmtId="0" fontId="2" fillId="0" borderId="15" xfId="3" applyFont="1" applyBorder="1" applyAlignment="1">
      <alignment horizontal="center"/>
    </xf>
    <xf numFmtId="0" fontId="4" fillId="0" borderId="0" xfId="8"/>
    <xf numFmtId="0" fontId="12" fillId="0" borderId="0" xfId="8" applyFont="1" applyAlignment="1">
      <alignment horizontal="center"/>
    </xf>
    <xf numFmtId="0" fontId="4" fillId="0" borderId="0" xfId="8" applyAlignment="1">
      <alignment horizontal="center"/>
    </xf>
    <xf numFmtId="15" fontId="4" fillId="0" borderId="0" xfId="8" applyNumberFormat="1"/>
    <xf numFmtId="49" fontId="12" fillId="0" borderId="0" xfId="8" applyNumberFormat="1" applyFont="1" applyAlignment="1">
      <alignment horizontal="center"/>
    </xf>
    <xf numFmtId="168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right"/>
    </xf>
    <xf numFmtId="0" fontId="12" fillId="0" borderId="0" xfId="8" applyFont="1" applyAlignment="1">
      <alignment horizontal="left"/>
    </xf>
    <xf numFmtId="0" fontId="12" fillId="0" borderId="0" xfId="8" applyFont="1"/>
    <xf numFmtId="0" fontId="13" fillId="0" borderId="0" xfId="8" applyFont="1" applyAlignment="1">
      <alignment horizontal="center"/>
    </xf>
    <xf numFmtId="0" fontId="12" fillId="0" borderId="15" xfId="8" applyFont="1" applyBorder="1"/>
    <xf numFmtId="0" fontId="4" fillId="0" borderId="15" xfId="8" applyBorder="1"/>
    <xf numFmtId="0" fontId="13" fillId="0" borderId="0" xfId="8" applyFont="1"/>
    <xf numFmtId="168" fontId="12" fillId="0" borderId="0" xfId="8" applyNumberFormat="1" applyFont="1" applyAlignment="1">
      <alignment horizontal="right"/>
    </xf>
    <xf numFmtId="0" fontId="13" fillId="0" borderId="0" xfId="8" applyFont="1" applyAlignment="1">
      <alignment horizontal="left"/>
    </xf>
    <xf numFmtId="0" fontId="13" fillId="0" borderId="15" xfId="8" applyFont="1" applyBorder="1"/>
    <xf numFmtId="168" fontId="13" fillId="0" borderId="0" xfId="8" applyNumberFormat="1" applyFont="1" applyAlignment="1">
      <alignment horizontal="right"/>
    </xf>
    <xf numFmtId="164" fontId="12" fillId="0" borderId="15" xfId="8" applyNumberFormat="1" applyFont="1" applyBorder="1" applyAlignment="1">
      <alignment horizontal="center"/>
    </xf>
    <xf numFmtId="164" fontId="12" fillId="0" borderId="0" xfId="8" applyNumberFormat="1" applyFont="1" applyAlignment="1">
      <alignment horizontal="left"/>
    </xf>
    <xf numFmtId="164" fontId="12" fillId="0" borderId="0" xfId="8" applyNumberFormat="1" applyFont="1" applyAlignment="1">
      <alignment horizontal="center"/>
    </xf>
    <xf numFmtId="4" fontId="12" fillId="0" borderId="0" xfId="8" applyNumberFormat="1" applyFont="1" applyAlignment="1">
      <alignment horizontal="left"/>
    </xf>
    <xf numFmtId="3" fontId="12" fillId="0" borderId="0" xfId="8" applyNumberFormat="1" applyFont="1" applyAlignment="1">
      <alignment horizontal="center"/>
    </xf>
    <xf numFmtId="164" fontId="12" fillId="0" borderId="0" xfId="8" applyNumberFormat="1" applyFont="1"/>
    <xf numFmtId="0" fontId="12" fillId="0" borderId="16" xfId="8" applyFont="1" applyBorder="1" applyAlignment="1">
      <alignment horizontal="left"/>
    </xf>
    <xf numFmtId="42" fontId="12" fillId="0" borderId="16" xfId="8" applyNumberFormat="1" applyFont="1" applyBorder="1" applyAlignment="1">
      <alignment horizontal="center"/>
    </xf>
    <xf numFmtId="42" fontId="12" fillId="0" borderId="16" xfId="8" applyNumberFormat="1" applyFont="1" applyBorder="1"/>
    <xf numFmtId="0" fontId="4" fillId="0" borderId="16" xfId="8" applyBorder="1"/>
    <xf numFmtId="42" fontId="12" fillId="0" borderId="0" xfId="8" applyNumberFormat="1" applyFont="1" applyAlignment="1">
      <alignment horizontal="center"/>
    </xf>
    <xf numFmtId="42" fontId="12" fillId="0" borderId="0" xfId="8" applyNumberFormat="1" applyFont="1"/>
    <xf numFmtId="42" fontId="4" fillId="0" borderId="16" xfId="8" applyNumberFormat="1" applyBorder="1"/>
    <xf numFmtId="42" fontId="4" fillId="0" borderId="0" xfId="8" applyNumberFormat="1"/>
    <xf numFmtId="0" fontId="12" fillId="0" borderId="17" xfId="8" applyFont="1" applyBorder="1" applyAlignment="1">
      <alignment horizontal="left"/>
    </xf>
    <xf numFmtId="42" fontId="4" fillId="0" borderId="17" xfId="8" applyNumberFormat="1" applyBorder="1"/>
    <xf numFmtId="0" fontId="4" fillId="0" borderId="17" xfId="8" applyBorder="1"/>
    <xf numFmtId="0" fontId="4" fillId="0" borderId="16" xfId="8" applyBorder="1" applyAlignment="1">
      <alignment horizontal="left"/>
    </xf>
    <xf numFmtId="0" fontId="4" fillId="0" borderId="0" xfId="8" applyAlignment="1">
      <alignment horizontal="left"/>
    </xf>
    <xf numFmtId="0" fontId="12" fillId="0" borderId="16" xfId="8" applyFont="1" applyBorder="1"/>
    <xf numFmtId="44" fontId="14" fillId="0" borderId="8" xfId="2" applyFont="1" applyBorder="1" applyAlignment="1">
      <alignment horizontal="center"/>
    </xf>
    <xf numFmtId="0" fontId="15" fillId="0" borderId="0" xfId="3" applyFont="1"/>
    <xf numFmtId="0" fontId="3" fillId="2" borderId="4" xfId="3" applyFont="1" applyFill="1" applyBorder="1" applyAlignment="1">
      <alignment horizontal="left"/>
    </xf>
    <xf numFmtId="0" fontId="3" fillId="0" borderId="3" xfId="3" applyFont="1" applyBorder="1" applyAlignment="1">
      <alignment horizontal="center"/>
    </xf>
    <xf numFmtId="0" fontId="3" fillId="0" borderId="3" xfId="3" applyFont="1" applyBorder="1" applyAlignment="1">
      <alignment horizontal="left"/>
    </xf>
    <xf numFmtId="166" fontId="3" fillId="2" borderId="4" xfId="1" applyNumberFormat="1" applyFont="1" applyFill="1" applyBorder="1" applyAlignment="1">
      <alignment horizontal="center"/>
    </xf>
    <xf numFmtId="43" fontId="3" fillId="2" borderId="4" xfId="1" applyFont="1" applyFill="1" applyBorder="1" applyAlignment="1">
      <alignment horizontal="center"/>
    </xf>
    <xf numFmtId="165" fontId="3" fillId="2" borderId="4" xfId="1" applyNumberFormat="1" applyFont="1" applyFill="1" applyBorder="1" applyAlignment="1">
      <alignment horizontal="center"/>
    </xf>
    <xf numFmtId="44" fontId="3" fillId="0" borderId="18" xfId="2" applyFont="1" applyBorder="1" applyAlignment="1">
      <alignment horizontal="center"/>
    </xf>
    <xf numFmtId="44" fontId="3" fillId="0" borderId="19" xfId="2" applyFont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166" fontId="3" fillId="0" borderId="4" xfId="1" applyNumberFormat="1" applyFont="1" applyFill="1" applyBorder="1" applyAlignment="1">
      <alignment horizontal="center"/>
    </xf>
    <xf numFmtId="165" fontId="3" fillId="0" borderId="4" xfId="1" applyNumberFormat="1" applyFont="1" applyFill="1" applyBorder="1" applyAlignment="1">
      <alignment horizontal="center"/>
    </xf>
    <xf numFmtId="44" fontId="2" fillId="0" borderId="12" xfId="2" applyFont="1" applyFill="1" applyBorder="1" applyAlignment="1">
      <alignment horizontal="left"/>
    </xf>
    <xf numFmtId="44" fontId="2" fillId="0" borderId="0" xfId="2" applyFont="1"/>
    <xf numFmtId="43" fontId="3" fillId="0" borderId="0" xfId="3" applyNumberFormat="1" applyFont="1"/>
    <xf numFmtId="0" fontId="16" fillId="0" borderId="0" xfId="3" applyFont="1"/>
    <xf numFmtId="14" fontId="5" fillId="0" borderId="0" xfId="2" applyNumberFormat="1" applyFont="1" applyAlignment="1">
      <alignment horizontal="center"/>
    </xf>
    <xf numFmtId="44" fontId="3" fillId="0" borderId="0" xfId="2" applyFont="1" applyAlignment="1">
      <alignment horizontal="right"/>
    </xf>
    <xf numFmtId="14" fontId="5" fillId="0" borderId="0" xfId="3" applyNumberFormat="1" applyFont="1" applyAlignment="1">
      <alignment horizontal="center"/>
    </xf>
    <xf numFmtId="44" fontId="2" fillId="0" borderId="0" xfId="2" applyFont="1" applyFill="1" applyBorder="1" applyAlignment="1">
      <alignment horizontal="left"/>
    </xf>
    <xf numFmtId="44" fontId="6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44" fontId="5" fillId="0" borderId="0" xfId="2" applyFont="1" applyBorder="1"/>
    <xf numFmtId="44" fontId="6" fillId="0" borderId="0" xfId="2" applyFont="1" applyBorder="1" applyAlignment="1">
      <alignment horizontal="center"/>
    </xf>
    <xf numFmtId="44" fontId="3" fillId="0" borderId="0" xfId="2" applyFont="1" applyBorder="1" applyAlignment="1">
      <alignment horizontal="center"/>
    </xf>
    <xf numFmtId="44" fontId="14" fillId="0" borderId="0" xfId="2" applyFont="1" applyBorder="1" applyAlignment="1">
      <alignment horizontal="center"/>
    </xf>
    <xf numFmtId="44" fontId="3" fillId="0" borderId="7" xfId="2" applyFont="1" applyFill="1" applyBorder="1" applyAlignment="1">
      <alignment horizontal="center"/>
    </xf>
    <xf numFmtId="44" fontId="3" fillId="0" borderId="0" xfId="2" applyFont="1"/>
    <xf numFmtId="0" fontId="10" fillId="3" borderId="4" xfId="3" applyFont="1" applyFill="1" applyBorder="1" applyAlignment="1">
      <alignment horizontal="left"/>
    </xf>
    <xf numFmtId="44" fontId="3" fillId="3" borderId="7" xfId="2" applyFont="1" applyFill="1" applyBorder="1" applyAlignment="1">
      <alignment horizontal="center"/>
    </xf>
    <xf numFmtId="44" fontId="3" fillId="0" borderId="0" xfId="2" applyFont="1" applyAlignment="1">
      <alignment horizontal="center"/>
    </xf>
    <xf numFmtId="44" fontId="6" fillId="0" borderId="20" xfId="2" applyFont="1" applyBorder="1" applyAlignment="1">
      <alignment horizontal="center"/>
    </xf>
    <xf numFmtId="44" fontId="3" fillId="0" borderId="8" xfId="9" applyFont="1" applyBorder="1"/>
    <xf numFmtId="169" fontId="0" fillId="0" borderId="0" xfId="9" applyNumberFormat="1" applyFont="1"/>
    <xf numFmtId="44" fontId="3" fillId="0" borderId="19" xfId="9" applyFont="1" applyBorder="1"/>
    <xf numFmtId="44" fontId="3" fillId="0" borderId="0" xfId="9" applyFont="1"/>
    <xf numFmtId="44" fontId="3" fillId="0" borderId="21" xfId="9" applyFont="1" applyBorder="1"/>
    <xf numFmtId="44" fontId="2" fillId="0" borderId="0" xfId="9" applyFont="1"/>
    <xf numFmtId="0" fontId="3" fillId="0" borderId="4" xfId="0" applyFont="1" applyBorder="1"/>
    <xf numFmtId="0" fontId="3" fillId="0" borderId="5" xfId="0" applyFont="1" applyBorder="1"/>
    <xf numFmtId="0" fontId="2" fillId="0" borderId="22" xfId="3" applyFont="1" applyBorder="1" applyAlignment="1">
      <alignment horizontal="center" wrapText="1"/>
    </xf>
    <xf numFmtId="44" fontId="2" fillId="0" borderId="0" xfId="2" applyFont="1" applyBorder="1" applyAlignment="1">
      <alignment horizontal="center"/>
    </xf>
    <xf numFmtId="14" fontId="3" fillId="0" borderId="0" xfId="3" applyNumberFormat="1" applyFont="1" applyAlignment="1">
      <alignment horizontal="center"/>
    </xf>
    <xf numFmtId="44" fontId="3" fillId="0" borderId="9" xfId="2" applyFont="1" applyFill="1" applyBorder="1" applyAlignment="1">
      <alignment horizontal="center"/>
    </xf>
    <xf numFmtId="44" fontId="3" fillId="0" borderId="0" xfId="2" applyFont="1" applyBorder="1" applyAlignment="1">
      <alignment horizontal="center"/>
    </xf>
    <xf numFmtId="44" fontId="3" fillId="0" borderId="9" xfId="2" applyFont="1" applyBorder="1" applyAlignment="1">
      <alignment horizontal="center"/>
    </xf>
    <xf numFmtId="0" fontId="3" fillId="3" borderId="0" xfId="3" applyFont="1" applyFill="1"/>
    <xf numFmtId="44" fontId="3" fillId="3" borderId="9" xfId="2" applyFont="1" applyFill="1" applyBorder="1" applyAlignment="1">
      <alignment horizontal="center"/>
    </xf>
    <xf numFmtId="0" fontId="3" fillId="0" borderId="4" xfId="0" applyFont="1" applyFill="1" applyBorder="1"/>
    <xf numFmtId="3" fontId="3" fillId="0" borderId="4" xfId="0" applyNumberFormat="1" applyFont="1" applyFill="1" applyBorder="1"/>
    <xf numFmtId="0" fontId="3" fillId="0" borderId="4" xfId="0" applyFont="1" applyFill="1" applyBorder="1" applyAlignment="1">
      <alignment horizontal="center"/>
    </xf>
    <xf numFmtId="44" fontId="3" fillId="0" borderId="4" xfId="9" applyFont="1" applyFill="1" applyBorder="1"/>
    <xf numFmtId="44" fontId="3" fillId="0" borderId="8" xfId="9" applyFont="1" applyFill="1" applyBorder="1"/>
    <xf numFmtId="0" fontId="6" fillId="0" borderId="4" xfId="3" applyFont="1" applyFill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0" fontId="3" fillId="0" borderId="4" xfId="3" applyFont="1" applyFill="1" applyBorder="1" applyAlignment="1">
      <alignment horizontal="left"/>
    </xf>
    <xf numFmtId="44" fontId="3" fillId="0" borderId="8" xfId="2" applyFont="1" applyFill="1" applyBorder="1" applyAlignment="1">
      <alignment horizontal="center"/>
    </xf>
    <xf numFmtId="0" fontId="10" fillId="0" borderId="4" xfId="3" applyFont="1" applyFill="1" applyBorder="1" applyAlignment="1">
      <alignment horizontal="left"/>
    </xf>
    <xf numFmtId="166" fontId="3" fillId="3" borderId="4" xfId="1" applyNumberFormat="1" applyFont="1" applyFill="1" applyBorder="1" applyAlignment="1">
      <alignment horizontal="center"/>
    </xf>
    <xf numFmtId="0" fontId="3" fillId="3" borderId="4" xfId="3" applyFont="1" applyFill="1" applyBorder="1" applyAlignment="1">
      <alignment horizontal="center"/>
    </xf>
    <xf numFmtId="44" fontId="3" fillId="3" borderId="8" xfId="2" applyFont="1" applyFill="1" applyBorder="1" applyAlignment="1">
      <alignment horizontal="center"/>
    </xf>
    <xf numFmtId="0" fontId="3" fillId="3" borderId="4" xfId="3" applyFont="1" applyFill="1" applyBorder="1" applyAlignment="1">
      <alignment horizontal="left"/>
    </xf>
  </cellXfs>
  <cellStyles count="12">
    <cellStyle name="Comma" xfId="1" builtinId="3"/>
    <cellStyle name="Comma 2" xfId="5" xr:uid="{00000000-0005-0000-0000-000001000000}"/>
    <cellStyle name="Currency" xfId="2" builtinId="4"/>
    <cellStyle name="Currency 2" xfId="9" xr:uid="{00000000-0005-0000-0000-000003000000}"/>
    <cellStyle name="Currency 3" xfId="10" xr:uid="{00000000-0005-0000-0000-000004000000}"/>
    <cellStyle name="Currency 4" xfId="11" xr:uid="{00000000-0005-0000-0000-000005000000}"/>
    <cellStyle name="Normal" xfId="0" builtinId="0"/>
    <cellStyle name="Normal 2" xfId="6" xr:uid="{00000000-0005-0000-0000-000007000000}"/>
    <cellStyle name="Normal 3" xfId="7" xr:uid="{00000000-0005-0000-0000-000008000000}"/>
    <cellStyle name="Normal 4" xfId="4" xr:uid="{00000000-0005-0000-0000-000009000000}"/>
    <cellStyle name="Normal_ESTIMATE" xfId="3" xr:uid="{00000000-0005-0000-0000-00000A000000}"/>
    <cellStyle name="Normal_I-3803 Memo" xfId="8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88E7D-C617-4C5A-82C7-4CE3B27E3E8D}">
  <dimension ref="A1:Q82"/>
  <sheetViews>
    <sheetView workbookViewId="0">
      <selection activeCell="G4" sqref="G4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50.1640625" style="1" customWidth="1"/>
    <col min="5" max="5" width="13.1640625" style="1" customWidth="1"/>
    <col min="6" max="6" width="7.1640625" style="1" customWidth="1"/>
    <col min="7" max="7" width="18" style="12" customWidth="1"/>
    <col min="8" max="8" width="20.1640625" style="12" customWidth="1"/>
    <col min="9" max="9" width="3.1640625" style="12" customWidth="1"/>
    <col min="10" max="10" width="16.33203125" style="1" customWidth="1"/>
    <col min="11" max="11" width="12.33203125" style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SUM(H80)</f>
        <v>247700000</v>
      </c>
      <c r="I4" s="114"/>
    </row>
    <row r="5" spans="1:11" ht="12.75" customHeight="1" x14ac:dyDescent="0.2">
      <c r="D5" s="31"/>
      <c r="G5" s="22"/>
    </row>
    <row r="6" spans="1:11" ht="12.75" customHeight="1" x14ac:dyDescent="0.2">
      <c r="A6" t="s">
        <v>5</v>
      </c>
      <c r="C6" s="16"/>
      <c r="D6" s="108" t="s">
        <v>133</v>
      </c>
      <c r="E6" s="111">
        <v>43899</v>
      </c>
      <c r="F6" s="31"/>
      <c r="G6" s="123" t="s">
        <v>150</v>
      </c>
      <c r="H6" s="109">
        <v>44679</v>
      </c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x14ac:dyDescent="0.2">
      <c r="A8" t="s">
        <v>52</v>
      </c>
      <c r="C8" s="16"/>
      <c r="D8" s="45" t="s">
        <v>136</v>
      </c>
      <c r="E8" s="111">
        <v>43943</v>
      </c>
      <c r="G8" s="137"/>
      <c r="H8" s="137"/>
      <c r="I8" s="115"/>
    </row>
    <row r="9" spans="1:11" ht="12.75" customHeight="1" thickBot="1" x14ac:dyDescent="0.25">
      <c r="A9"/>
      <c r="C9" s="16"/>
      <c r="D9" s="45" t="s">
        <v>160</v>
      </c>
      <c r="E9" s="135">
        <v>45189</v>
      </c>
      <c r="F9" s="139" t="s">
        <v>162</v>
      </c>
      <c r="G9" s="140"/>
      <c r="H9" s="136"/>
      <c r="I9" s="115"/>
    </row>
    <row r="10" spans="1:11" ht="28.5" customHeight="1" thickTop="1" x14ac:dyDescent="0.2">
      <c r="A10" s="2" t="s">
        <v>7</v>
      </c>
      <c r="B10" s="3" t="s">
        <v>8</v>
      </c>
      <c r="C10" s="3" t="s">
        <v>9</v>
      </c>
      <c r="D10" s="4" t="s">
        <v>10</v>
      </c>
      <c r="E10" s="4"/>
      <c r="F10" s="4" t="s">
        <v>11</v>
      </c>
      <c r="G10" s="13" t="s">
        <v>12</v>
      </c>
      <c r="H10" s="34" t="s">
        <v>13</v>
      </c>
      <c r="I10" s="116"/>
    </row>
    <row r="11" spans="1:11" s="45" customFormat="1" ht="12.75" customHeight="1" x14ac:dyDescent="0.2">
      <c r="A11" s="133"/>
      <c r="B11" s="141"/>
      <c r="C11" s="141"/>
      <c r="D11" s="141" t="s">
        <v>158</v>
      </c>
      <c r="E11" s="142">
        <v>1</v>
      </c>
      <c r="F11" s="143" t="s">
        <v>15</v>
      </c>
      <c r="G11" s="144">
        <f>(J76+J77)*0.05</f>
        <v>9204625.4322493114</v>
      </c>
      <c r="H11" s="145">
        <f t="shared" ref="H11:H12" si="0">SUM(E11*G11)</f>
        <v>9204625.4322493114</v>
      </c>
      <c r="I11" s="134"/>
    </row>
    <row r="12" spans="1:11" s="45" customFormat="1" ht="12.75" customHeight="1" x14ac:dyDescent="0.2">
      <c r="A12" s="133"/>
      <c r="B12" s="141"/>
      <c r="C12" s="141"/>
      <c r="D12" s="141" t="s">
        <v>159</v>
      </c>
      <c r="E12" s="142">
        <v>1</v>
      </c>
      <c r="F12" s="143" t="s">
        <v>15</v>
      </c>
      <c r="G12" s="144">
        <v>300000</v>
      </c>
      <c r="H12" s="145">
        <f t="shared" si="0"/>
        <v>300000</v>
      </c>
      <c r="I12" s="134"/>
    </row>
    <row r="13" spans="1:11" x14ac:dyDescent="0.2">
      <c r="A13" s="5"/>
      <c r="B13" s="146"/>
      <c r="C13" s="147"/>
      <c r="D13" s="148" t="s">
        <v>20</v>
      </c>
      <c r="E13" s="102">
        <f>339215/43560</f>
        <v>7.7873048668503211</v>
      </c>
      <c r="F13" s="147" t="s">
        <v>22</v>
      </c>
      <c r="G13" s="119">
        <v>65000</v>
      </c>
      <c r="H13" s="149">
        <f>E13*G13</f>
        <v>506174.8163452709</v>
      </c>
      <c r="I13" s="117"/>
      <c r="K13" s="45"/>
    </row>
    <row r="14" spans="1:11" x14ac:dyDescent="0.2">
      <c r="A14" s="5"/>
      <c r="B14" s="146"/>
      <c r="C14" s="147"/>
      <c r="D14" s="148" t="s">
        <v>96</v>
      </c>
      <c r="E14" s="102">
        <v>2500</v>
      </c>
      <c r="F14" s="147" t="s">
        <v>23</v>
      </c>
      <c r="G14" s="119">
        <v>26</v>
      </c>
      <c r="H14" s="149">
        <f t="shared" ref="H14:H71" si="1">E14*G14</f>
        <v>65000</v>
      </c>
      <c r="I14" s="117"/>
    </row>
    <row r="15" spans="1:11" x14ac:dyDescent="0.2">
      <c r="A15" s="5"/>
      <c r="B15" s="146"/>
      <c r="C15" s="147"/>
      <c r="D15" s="148" t="s">
        <v>97</v>
      </c>
      <c r="E15" s="102">
        <v>7500</v>
      </c>
      <c r="F15" s="147" t="s">
        <v>23</v>
      </c>
      <c r="G15" s="119">
        <v>30</v>
      </c>
      <c r="H15" s="149">
        <f t="shared" si="1"/>
        <v>225000</v>
      </c>
      <c r="I15" s="117"/>
    </row>
    <row r="16" spans="1:11" x14ac:dyDescent="0.2">
      <c r="A16" s="5"/>
      <c r="B16" s="146"/>
      <c r="C16" s="147"/>
      <c r="D16" s="148" t="s">
        <v>45</v>
      </c>
      <c r="E16" s="102">
        <f>236787.51/9</f>
        <v>26309.723333333335</v>
      </c>
      <c r="F16" s="147" t="s">
        <v>24</v>
      </c>
      <c r="G16" s="119">
        <v>9</v>
      </c>
      <c r="H16" s="149">
        <f t="shared" si="1"/>
        <v>236787.51</v>
      </c>
      <c r="I16" s="117"/>
      <c r="K16" s="45"/>
    </row>
    <row r="17" spans="1:11" x14ac:dyDescent="0.2">
      <c r="A17" s="5"/>
      <c r="B17" s="146"/>
      <c r="C17" s="147"/>
      <c r="D17" s="148"/>
      <c r="E17" s="103"/>
      <c r="F17" s="147"/>
      <c r="G17" s="119"/>
      <c r="H17" s="149"/>
      <c r="I17" s="117"/>
    </row>
    <row r="18" spans="1:11" x14ac:dyDescent="0.2">
      <c r="A18" s="5"/>
      <c r="B18" s="146"/>
      <c r="C18" s="147"/>
      <c r="D18" s="150" t="s">
        <v>31</v>
      </c>
      <c r="E18" s="102"/>
      <c r="F18" s="147"/>
      <c r="G18" s="119"/>
      <c r="H18" s="149"/>
      <c r="I18" s="117"/>
    </row>
    <row r="19" spans="1:11" hidden="1" x14ac:dyDescent="0.2">
      <c r="A19" s="5"/>
      <c r="B19" s="146"/>
      <c r="C19" s="147"/>
      <c r="D19" s="148" t="s">
        <v>99</v>
      </c>
      <c r="E19" s="102">
        <v>0</v>
      </c>
      <c r="F19" s="147" t="s">
        <v>21</v>
      </c>
      <c r="G19" s="119">
        <v>0</v>
      </c>
      <c r="H19" s="149">
        <f t="shared" si="1"/>
        <v>0</v>
      </c>
      <c r="I19" s="117"/>
    </row>
    <row r="20" spans="1:11" x14ac:dyDescent="0.2">
      <c r="A20" s="5"/>
      <c r="B20" s="146"/>
      <c r="C20" s="147"/>
      <c r="D20" s="148" t="s">
        <v>98</v>
      </c>
      <c r="E20" s="102">
        <v>0.14000000000000001</v>
      </c>
      <c r="F20" s="147" t="s">
        <v>21</v>
      </c>
      <c r="G20" s="119">
        <v>1775000</v>
      </c>
      <c r="H20" s="149">
        <f t="shared" si="1"/>
        <v>248500.00000000003</v>
      </c>
      <c r="I20" s="117"/>
    </row>
    <row r="21" spans="1:11" hidden="1" x14ac:dyDescent="0.2">
      <c r="A21" s="5"/>
      <c r="B21" s="38"/>
      <c r="C21" s="6"/>
      <c r="D21" s="7" t="s">
        <v>103</v>
      </c>
      <c r="E21" s="102">
        <v>0</v>
      </c>
      <c r="F21" s="6" t="s">
        <v>21</v>
      </c>
      <c r="G21" s="119">
        <v>0</v>
      </c>
      <c r="H21" s="15">
        <f t="shared" si="1"/>
        <v>0</v>
      </c>
      <c r="I21" s="117"/>
      <c r="K21" s="45"/>
    </row>
    <row r="22" spans="1:11" hidden="1" x14ac:dyDescent="0.2">
      <c r="A22" s="5"/>
      <c r="B22" s="38"/>
      <c r="C22" s="6"/>
      <c r="D22" s="7" t="s">
        <v>51</v>
      </c>
      <c r="E22" s="102">
        <v>0</v>
      </c>
      <c r="F22" s="6" t="s">
        <v>21</v>
      </c>
      <c r="G22" s="119">
        <v>0</v>
      </c>
      <c r="H22" s="15">
        <f t="shared" si="1"/>
        <v>0</v>
      </c>
      <c r="I22" s="117"/>
      <c r="K22" s="93"/>
    </row>
    <row r="23" spans="1:11" x14ac:dyDescent="0.2">
      <c r="A23" s="5"/>
      <c r="B23" s="38"/>
      <c r="C23" s="6"/>
      <c r="D23" s="7" t="s">
        <v>53</v>
      </c>
      <c r="E23" s="102">
        <v>0.11600000000000001</v>
      </c>
      <c r="F23" s="6" t="s">
        <v>21</v>
      </c>
      <c r="G23" s="119">
        <v>900000</v>
      </c>
      <c r="H23" s="15">
        <f t="shared" si="1"/>
        <v>104400</v>
      </c>
      <c r="I23" s="117"/>
    </row>
    <row r="24" spans="1:11" hidden="1" x14ac:dyDescent="0.2">
      <c r="A24" s="5"/>
      <c r="B24" s="38"/>
      <c r="C24" s="6"/>
      <c r="D24" s="7" t="s">
        <v>49</v>
      </c>
      <c r="E24" s="102">
        <v>0</v>
      </c>
      <c r="F24" s="6" t="s">
        <v>21</v>
      </c>
      <c r="G24" s="119">
        <v>0</v>
      </c>
      <c r="H24" s="15">
        <f t="shared" si="1"/>
        <v>0</v>
      </c>
      <c r="I24" s="117"/>
      <c r="K24" s="45"/>
    </row>
    <row r="25" spans="1:11" hidden="1" x14ac:dyDescent="0.2">
      <c r="A25" s="5"/>
      <c r="B25" s="38"/>
      <c r="C25" s="6"/>
      <c r="D25" s="7" t="s">
        <v>54</v>
      </c>
      <c r="E25" s="102">
        <v>0</v>
      </c>
      <c r="F25" s="6" t="s">
        <v>21</v>
      </c>
      <c r="G25" s="119">
        <v>0</v>
      </c>
      <c r="H25" s="15">
        <f t="shared" si="1"/>
        <v>0</v>
      </c>
      <c r="I25" s="117"/>
    </row>
    <row r="26" spans="1:11" x14ac:dyDescent="0.2">
      <c r="A26" s="5"/>
      <c r="B26" s="38"/>
      <c r="C26" s="6"/>
      <c r="D26" s="7" t="s">
        <v>46</v>
      </c>
      <c r="E26" s="102">
        <v>0.39600000000000002</v>
      </c>
      <c r="F26" s="6" t="s">
        <v>21</v>
      </c>
      <c r="G26" s="119">
        <v>400000</v>
      </c>
      <c r="H26" s="15">
        <f t="shared" si="1"/>
        <v>158400</v>
      </c>
      <c r="I26" s="117"/>
    </row>
    <row r="27" spans="1:11" hidden="1" x14ac:dyDescent="0.2">
      <c r="A27" s="5"/>
      <c r="B27" s="38"/>
      <c r="C27" s="6"/>
      <c r="D27" s="7" t="s">
        <v>100</v>
      </c>
      <c r="E27" s="102">
        <v>0</v>
      </c>
      <c r="F27" s="6" t="s">
        <v>21</v>
      </c>
      <c r="G27" s="119">
        <v>0</v>
      </c>
      <c r="H27" s="15">
        <f t="shared" si="1"/>
        <v>0</v>
      </c>
      <c r="I27" s="117"/>
    </row>
    <row r="28" spans="1:11" x14ac:dyDescent="0.2">
      <c r="A28" s="5"/>
      <c r="B28" s="38"/>
      <c r="C28" s="6"/>
      <c r="D28" s="7"/>
      <c r="E28" s="104"/>
      <c r="F28" s="6"/>
      <c r="G28" s="119"/>
      <c r="H28" s="15"/>
      <c r="I28" s="117"/>
    </row>
    <row r="29" spans="1:11" x14ac:dyDescent="0.2">
      <c r="A29" s="5"/>
      <c r="B29" s="38"/>
      <c r="C29" s="6"/>
      <c r="D29" s="7" t="s">
        <v>25</v>
      </c>
      <c r="E29" s="103">
        <f>ROUND(E32*1.1, -2)</f>
        <v>14000</v>
      </c>
      <c r="F29" s="6" t="s">
        <v>24</v>
      </c>
      <c r="G29" s="119">
        <v>3.5</v>
      </c>
      <c r="H29" s="15">
        <f t="shared" si="1"/>
        <v>49000</v>
      </c>
      <c r="I29" s="117"/>
    </row>
    <row r="30" spans="1:11" x14ac:dyDescent="0.2">
      <c r="A30" s="5"/>
      <c r="B30" s="38"/>
      <c r="C30" s="6"/>
      <c r="D30" s="7"/>
      <c r="E30" s="103"/>
      <c r="F30" s="6"/>
      <c r="G30" s="119"/>
      <c r="H30" s="15"/>
      <c r="I30" s="117"/>
    </row>
    <row r="31" spans="1:11" x14ac:dyDescent="0.2">
      <c r="A31" s="5"/>
      <c r="B31" s="38"/>
      <c r="C31" s="6"/>
      <c r="D31" s="46" t="s">
        <v>40</v>
      </c>
      <c r="E31" s="103"/>
      <c r="F31" s="6"/>
      <c r="G31" s="119"/>
      <c r="H31" s="15"/>
      <c r="I31" s="117"/>
    </row>
    <row r="32" spans="1:11" x14ac:dyDescent="0.2">
      <c r="A32" s="5"/>
      <c r="B32" s="38"/>
      <c r="C32" s="6"/>
      <c r="D32" s="7" t="s">
        <v>47</v>
      </c>
      <c r="E32" s="103">
        <f>114425/9</f>
        <v>12713.888888888889</v>
      </c>
      <c r="F32" s="6" t="s">
        <v>24</v>
      </c>
      <c r="G32" s="119">
        <v>79</v>
      </c>
      <c r="H32" s="15">
        <f t="shared" si="1"/>
        <v>1004397.2222222222</v>
      </c>
      <c r="I32" s="117"/>
      <c r="K32" s="45"/>
    </row>
    <row r="33" spans="1:17" x14ac:dyDescent="0.2">
      <c r="A33" s="5"/>
      <c r="B33" s="38"/>
      <c r="C33" s="6"/>
      <c r="D33" s="7" t="s">
        <v>48</v>
      </c>
      <c r="E33" s="103">
        <f>47726/9</f>
        <v>5302.8888888888887</v>
      </c>
      <c r="F33" s="6" t="s">
        <v>24</v>
      </c>
      <c r="G33" s="119">
        <v>23</v>
      </c>
      <c r="H33" s="15">
        <f t="shared" si="1"/>
        <v>121966.44444444444</v>
      </c>
      <c r="I33" s="117"/>
      <c r="K33" s="45"/>
    </row>
    <row r="34" spans="1:17" x14ac:dyDescent="0.2">
      <c r="A34" s="5"/>
      <c r="B34" s="38"/>
      <c r="C34" s="6"/>
      <c r="D34" s="7"/>
      <c r="E34" s="103"/>
      <c r="F34" s="6"/>
      <c r="G34" s="119"/>
      <c r="H34" s="15"/>
      <c r="I34" s="117"/>
      <c r="K34" s="93"/>
    </row>
    <row r="35" spans="1:17" x14ac:dyDescent="0.2">
      <c r="A35" s="95"/>
      <c r="B35" s="52"/>
      <c r="C35" s="6"/>
      <c r="D35" s="7" t="s">
        <v>105</v>
      </c>
      <c r="E35" s="103">
        <v>4162</v>
      </c>
      <c r="F35" s="6" t="s">
        <v>27</v>
      </c>
      <c r="G35" s="119">
        <v>36</v>
      </c>
      <c r="H35" s="15">
        <f t="shared" si="1"/>
        <v>149832</v>
      </c>
      <c r="I35" s="117"/>
      <c r="K35" s="45"/>
    </row>
    <row r="36" spans="1:17" x14ac:dyDescent="0.2">
      <c r="A36" s="95"/>
      <c r="B36" s="52"/>
      <c r="C36" s="6"/>
      <c r="D36" s="7"/>
      <c r="E36" s="103"/>
      <c r="F36" s="6"/>
      <c r="G36" s="119"/>
      <c r="H36" s="15"/>
      <c r="I36" s="117"/>
      <c r="K36" s="93"/>
    </row>
    <row r="37" spans="1:17" x14ac:dyDescent="0.2">
      <c r="A37" s="95"/>
      <c r="B37" s="52"/>
      <c r="C37" s="6"/>
      <c r="D37" s="7" t="s">
        <v>129</v>
      </c>
      <c r="E37" s="103">
        <f>18937/9</f>
        <v>2104.1111111111113</v>
      </c>
      <c r="F37" s="6" t="s">
        <v>24</v>
      </c>
      <c r="G37" s="119">
        <v>60</v>
      </c>
      <c r="H37" s="15">
        <f t="shared" si="1"/>
        <v>126246.66666666669</v>
      </c>
      <c r="I37" s="117"/>
      <c r="K37" s="45"/>
    </row>
    <row r="38" spans="1:17" x14ac:dyDescent="0.2">
      <c r="A38" s="95"/>
      <c r="B38" s="52"/>
      <c r="C38" s="6"/>
      <c r="D38" s="7"/>
      <c r="E38" s="103"/>
      <c r="F38" s="6"/>
      <c r="G38" s="119"/>
      <c r="H38" s="15"/>
      <c r="I38" s="117"/>
      <c r="K38" s="93"/>
    </row>
    <row r="39" spans="1:17" x14ac:dyDescent="0.2">
      <c r="A39" s="5"/>
      <c r="B39" s="38"/>
      <c r="C39" s="6"/>
      <c r="D39" s="46" t="s">
        <v>42</v>
      </c>
      <c r="E39" s="103"/>
      <c r="F39" s="6"/>
      <c r="G39" s="119"/>
      <c r="H39" s="15"/>
      <c r="I39" s="117"/>
      <c r="K39" s="93"/>
    </row>
    <row r="40" spans="1:17" x14ac:dyDescent="0.2">
      <c r="A40" s="5"/>
      <c r="B40" s="52"/>
      <c r="C40" s="6"/>
      <c r="D40" s="7" t="s">
        <v>50</v>
      </c>
      <c r="E40" s="103">
        <v>5700</v>
      </c>
      <c r="F40" s="6" t="s">
        <v>27</v>
      </c>
      <c r="G40" s="119">
        <v>1.5</v>
      </c>
      <c r="H40" s="15">
        <f t="shared" si="1"/>
        <v>8550</v>
      </c>
      <c r="I40" s="117"/>
    </row>
    <row r="41" spans="1:17" x14ac:dyDescent="0.2">
      <c r="A41" s="5"/>
      <c r="B41" s="52"/>
      <c r="C41" s="6"/>
      <c r="D41" s="7" t="s">
        <v>43</v>
      </c>
      <c r="E41" s="103">
        <v>4500</v>
      </c>
      <c r="F41" s="6" t="s">
        <v>27</v>
      </c>
      <c r="G41" s="119">
        <v>29</v>
      </c>
      <c r="H41" s="15">
        <f t="shared" si="1"/>
        <v>130500</v>
      </c>
      <c r="I41" s="117"/>
      <c r="K41" s="93"/>
    </row>
    <row r="42" spans="1:17" x14ac:dyDescent="0.2">
      <c r="A42" s="5"/>
      <c r="B42" s="38"/>
      <c r="C42" s="6"/>
      <c r="D42" s="7" t="s">
        <v>44</v>
      </c>
      <c r="E42" s="103">
        <v>12</v>
      </c>
      <c r="F42" s="6" t="s">
        <v>35</v>
      </c>
      <c r="G42" s="119">
        <v>2900</v>
      </c>
      <c r="H42" s="15">
        <f t="shared" si="1"/>
        <v>34800</v>
      </c>
      <c r="I42" s="117"/>
    </row>
    <row r="43" spans="1:17" x14ac:dyDescent="0.2">
      <c r="A43" s="5"/>
      <c r="B43" s="38"/>
      <c r="C43" s="6"/>
      <c r="D43" s="7" t="s">
        <v>106</v>
      </c>
      <c r="E43" s="103">
        <v>12</v>
      </c>
      <c r="F43" s="6" t="s">
        <v>35</v>
      </c>
      <c r="G43" s="119">
        <v>3800</v>
      </c>
      <c r="H43" s="15">
        <f t="shared" si="1"/>
        <v>45600</v>
      </c>
      <c r="I43" s="117"/>
    </row>
    <row r="44" spans="1:17" x14ac:dyDescent="0.2">
      <c r="A44" s="5"/>
      <c r="B44" s="38"/>
      <c r="C44" s="6"/>
      <c r="D44" s="7"/>
      <c r="E44" s="97"/>
      <c r="F44" s="6"/>
      <c r="G44" s="119"/>
      <c r="H44" s="15"/>
      <c r="I44" s="118"/>
      <c r="K44" s="93"/>
    </row>
    <row r="45" spans="1:17" x14ac:dyDescent="0.2">
      <c r="A45" s="5"/>
      <c r="B45" s="38"/>
      <c r="C45" s="6"/>
      <c r="D45" s="7" t="s">
        <v>26</v>
      </c>
      <c r="E45" s="103">
        <f>610405.6/43560</f>
        <v>14.012984389348025</v>
      </c>
      <c r="F45" s="6" t="s">
        <v>22</v>
      </c>
      <c r="G45" s="119">
        <v>65000</v>
      </c>
      <c r="H45" s="15">
        <f t="shared" si="1"/>
        <v>910843.98530762165</v>
      </c>
      <c r="I45" s="117"/>
      <c r="K45" s="45"/>
    </row>
    <row r="46" spans="1:17" x14ac:dyDescent="0.2">
      <c r="A46" s="5"/>
      <c r="B46" s="38"/>
      <c r="C46" s="6"/>
      <c r="D46" s="7"/>
      <c r="E46" s="99"/>
      <c r="F46" s="6"/>
      <c r="G46" s="119"/>
      <c r="H46" s="15"/>
      <c r="I46" s="117"/>
    </row>
    <row r="47" spans="1:17" x14ac:dyDescent="0.2">
      <c r="A47" s="5"/>
      <c r="B47" s="38"/>
      <c r="C47" s="6"/>
      <c r="D47" s="7" t="s">
        <v>28</v>
      </c>
      <c r="E47" s="97">
        <v>1</v>
      </c>
      <c r="F47" s="6" t="s">
        <v>15</v>
      </c>
      <c r="G47" s="119">
        <v>550000</v>
      </c>
      <c r="H47" s="15">
        <f t="shared" si="1"/>
        <v>550000</v>
      </c>
      <c r="I47" s="117"/>
    </row>
    <row r="48" spans="1:17" x14ac:dyDescent="0.2">
      <c r="A48" s="5"/>
      <c r="B48" s="38"/>
      <c r="C48" s="6"/>
      <c r="D48" s="7"/>
      <c r="E48" s="99"/>
      <c r="F48" s="6"/>
      <c r="G48" s="119"/>
      <c r="H48" s="15"/>
      <c r="I48" s="117"/>
      <c r="P48" s="32"/>
      <c r="Q48" s="47"/>
    </row>
    <row r="49" spans="1:17" x14ac:dyDescent="0.2">
      <c r="A49" s="5"/>
      <c r="B49" s="38"/>
      <c r="C49" s="6"/>
      <c r="D49" s="7" t="s">
        <v>110</v>
      </c>
      <c r="E49" s="97">
        <v>2</v>
      </c>
      <c r="F49" s="6" t="s">
        <v>35</v>
      </c>
      <c r="G49" s="119">
        <v>200000</v>
      </c>
      <c r="H49" s="15">
        <f t="shared" si="1"/>
        <v>400000</v>
      </c>
      <c r="I49" s="117"/>
      <c r="K49" s="93"/>
      <c r="P49" s="32"/>
      <c r="Q49" s="47"/>
    </row>
    <row r="50" spans="1:17" x14ac:dyDescent="0.2">
      <c r="A50" s="5"/>
      <c r="B50" s="38"/>
      <c r="C50" s="6"/>
      <c r="D50" s="7"/>
      <c r="E50" s="97"/>
      <c r="F50" s="6"/>
      <c r="G50" s="119"/>
      <c r="H50" s="15"/>
      <c r="I50" s="117"/>
      <c r="K50" s="93"/>
      <c r="P50" s="32"/>
      <c r="Q50" s="47"/>
    </row>
    <row r="51" spans="1:17" x14ac:dyDescent="0.2">
      <c r="A51" s="5"/>
      <c r="B51" s="38"/>
      <c r="C51" s="6"/>
      <c r="D51" s="46" t="s">
        <v>107</v>
      </c>
      <c r="E51" s="97"/>
      <c r="F51" s="6"/>
      <c r="G51" s="119"/>
      <c r="H51" s="15"/>
      <c r="I51" s="117"/>
      <c r="K51" s="93"/>
      <c r="P51" s="32"/>
      <c r="Q51" s="47"/>
    </row>
    <row r="52" spans="1:17" x14ac:dyDescent="0.2">
      <c r="A52" s="5"/>
      <c r="B52" s="38"/>
      <c r="C52" s="6"/>
      <c r="D52" s="7" t="s">
        <v>128</v>
      </c>
      <c r="E52" s="97">
        <v>1</v>
      </c>
      <c r="F52" s="6" t="s">
        <v>35</v>
      </c>
      <c r="G52" s="119">
        <v>400000</v>
      </c>
      <c r="H52" s="15">
        <f t="shared" si="1"/>
        <v>400000</v>
      </c>
      <c r="I52" s="117"/>
      <c r="K52" s="93"/>
      <c r="P52" s="32"/>
      <c r="Q52" s="47"/>
    </row>
    <row r="53" spans="1:17" x14ac:dyDescent="0.2">
      <c r="A53" s="95"/>
      <c r="B53" s="52"/>
      <c r="C53" s="6"/>
      <c r="D53" s="7" t="s">
        <v>109</v>
      </c>
      <c r="E53" s="102">
        <v>3</v>
      </c>
      <c r="F53" s="6" t="s">
        <v>35</v>
      </c>
      <c r="G53" s="119">
        <v>8500</v>
      </c>
      <c r="H53" s="15">
        <f t="shared" si="1"/>
        <v>25500</v>
      </c>
      <c r="I53" s="117"/>
      <c r="K53" s="45"/>
      <c r="P53" s="33"/>
      <c r="Q53" s="47"/>
    </row>
    <row r="54" spans="1:17" x14ac:dyDescent="0.2">
      <c r="A54" s="5"/>
      <c r="B54" s="38"/>
      <c r="C54" s="6"/>
      <c r="D54" s="7"/>
      <c r="E54" s="99"/>
      <c r="F54" s="6"/>
      <c r="G54" s="119"/>
      <c r="H54" s="15"/>
      <c r="I54" s="117"/>
      <c r="P54" s="32"/>
      <c r="Q54" s="47"/>
    </row>
    <row r="55" spans="1:17" x14ac:dyDescent="0.2">
      <c r="A55" s="5"/>
      <c r="B55" s="38"/>
      <c r="C55" s="6"/>
      <c r="D55" s="46" t="s">
        <v>29</v>
      </c>
      <c r="E55" s="98"/>
      <c r="F55" s="6"/>
      <c r="G55" s="119"/>
      <c r="H55" s="15"/>
      <c r="I55" s="117"/>
      <c r="K55" s="93"/>
      <c r="P55" s="32"/>
      <c r="Q55" s="47"/>
    </row>
    <row r="56" spans="1:17" hidden="1" x14ac:dyDescent="0.2">
      <c r="A56" s="5"/>
      <c r="B56" s="38"/>
      <c r="C56" s="6"/>
      <c r="D56" s="7" t="s">
        <v>99</v>
      </c>
      <c r="E56" s="98">
        <f t="shared" ref="E56:E62" si="2">E19</f>
        <v>0</v>
      </c>
      <c r="F56" s="6" t="s">
        <v>21</v>
      </c>
      <c r="G56" s="119">
        <v>0</v>
      </c>
      <c r="H56" s="15">
        <f t="shared" si="1"/>
        <v>0</v>
      </c>
      <c r="I56" s="117"/>
      <c r="P56" s="33"/>
      <c r="Q56" s="33"/>
    </row>
    <row r="57" spans="1:17" x14ac:dyDescent="0.2">
      <c r="A57" s="5"/>
      <c r="B57" s="38"/>
      <c r="C57" s="6"/>
      <c r="D57" s="7" t="s">
        <v>98</v>
      </c>
      <c r="E57" s="98">
        <f t="shared" si="2"/>
        <v>0.14000000000000001</v>
      </c>
      <c r="F57" s="6" t="s">
        <v>21</v>
      </c>
      <c r="G57" s="119">
        <v>75000</v>
      </c>
      <c r="H57" s="15">
        <f t="shared" si="1"/>
        <v>10500.000000000002</v>
      </c>
      <c r="I57" s="117"/>
      <c r="P57" s="33"/>
      <c r="Q57" s="33"/>
    </row>
    <row r="58" spans="1:17" hidden="1" x14ac:dyDescent="0.2">
      <c r="A58" s="5"/>
      <c r="B58" s="38"/>
      <c r="C58" s="6"/>
      <c r="D58" s="7" t="s">
        <v>103</v>
      </c>
      <c r="E58" s="98">
        <f t="shared" si="2"/>
        <v>0</v>
      </c>
      <c r="F58" s="6" t="s">
        <v>21</v>
      </c>
      <c r="G58" s="119">
        <v>0</v>
      </c>
      <c r="H58" s="15">
        <f t="shared" si="1"/>
        <v>0</v>
      </c>
      <c r="I58" s="117"/>
      <c r="K58" s="45"/>
      <c r="P58" s="33"/>
      <c r="Q58" s="33"/>
    </row>
    <row r="59" spans="1:17" hidden="1" x14ac:dyDescent="0.2">
      <c r="A59" s="5"/>
      <c r="B59" s="38"/>
      <c r="C59" s="6"/>
      <c r="D59" s="7" t="s">
        <v>51</v>
      </c>
      <c r="E59" s="98">
        <f t="shared" si="2"/>
        <v>0</v>
      </c>
      <c r="F59" s="6" t="s">
        <v>21</v>
      </c>
      <c r="G59" s="119">
        <v>0</v>
      </c>
      <c r="H59" s="15">
        <f t="shared" si="1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53</v>
      </c>
      <c r="E60" s="98">
        <f t="shared" si="2"/>
        <v>0.11600000000000001</v>
      </c>
      <c r="F60" s="6" t="s">
        <v>21</v>
      </c>
      <c r="G60" s="119">
        <v>35000</v>
      </c>
      <c r="H60" s="15">
        <f t="shared" si="1"/>
        <v>4060</v>
      </c>
      <c r="I60" s="117"/>
      <c r="P60" s="33"/>
      <c r="Q60" s="33"/>
    </row>
    <row r="61" spans="1:17" hidden="1" x14ac:dyDescent="0.2">
      <c r="A61" s="5"/>
      <c r="B61" s="38"/>
      <c r="C61" s="6"/>
      <c r="D61" s="7" t="s">
        <v>49</v>
      </c>
      <c r="E61" s="98">
        <f t="shared" si="2"/>
        <v>0</v>
      </c>
      <c r="F61" s="6" t="s">
        <v>21</v>
      </c>
      <c r="G61" s="119">
        <v>0</v>
      </c>
      <c r="H61" s="15">
        <f t="shared" si="1"/>
        <v>0</v>
      </c>
      <c r="I61" s="117"/>
      <c r="P61" s="33"/>
      <c r="Q61" s="33"/>
    </row>
    <row r="62" spans="1:17" hidden="1" x14ac:dyDescent="0.2">
      <c r="A62" s="5"/>
      <c r="B62" s="38"/>
      <c r="C62" s="6"/>
      <c r="D62" s="7" t="s">
        <v>54</v>
      </c>
      <c r="E62" s="98">
        <f t="shared" si="2"/>
        <v>0</v>
      </c>
      <c r="F62" s="6" t="s">
        <v>21</v>
      </c>
      <c r="G62" s="119">
        <v>0</v>
      </c>
      <c r="H62" s="15">
        <f t="shared" si="1"/>
        <v>0</v>
      </c>
      <c r="I62" s="117"/>
      <c r="P62" s="33"/>
      <c r="Q62" s="33"/>
    </row>
    <row r="63" spans="1:17" hidden="1" x14ac:dyDescent="0.2">
      <c r="A63" s="5"/>
      <c r="B63" s="38"/>
      <c r="C63" s="6"/>
      <c r="D63" s="7" t="s">
        <v>46</v>
      </c>
      <c r="E63" s="98">
        <v>0</v>
      </c>
      <c r="F63" s="6" t="s">
        <v>21</v>
      </c>
      <c r="G63" s="119">
        <v>0</v>
      </c>
      <c r="H63" s="15">
        <f t="shared" si="1"/>
        <v>0</v>
      </c>
      <c r="I63" s="117"/>
      <c r="P63" s="33"/>
      <c r="Q63" s="33"/>
    </row>
    <row r="64" spans="1:17" hidden="1" x14ac:dyDescent="0.2">
      <c r="A64" s="5"/>
      <c r="B64" s="38"/>
      <c r="C64" s="6"/>
      <c r="D64" s="7" t="s">
        <v>100</v>
      </c>
      <c r="E64" s="98">
        <f>E27</f>
        <v>0</v>
      </c>
      <c r="F64" s="6" t="s">
        <v>21</v>
      </c>
      <c r="G64" s="119">
        <v>0</v>
      </c>
      <c r="H64" s="15">
        <f t="shared" si="1"/>
        <v>0</v>
      </c>
      <c r="I64" s="117"/>
      <c r="J64" s="33"/>
      <c r="P64" s="33"/>
      <c r="Q64" s="33"/>
    </row>
    <row r="65" spans="1:17" x14ac:dyDescent="0.2">
      <c r="A65" s="5"/>
      <c r="B65" s="38"/>
      <c r="C65" s="6"/>
      <c r="D65" s="7"/>
      <c r="E65" s="98"/>
      <c r="F65" s="6"/>
      <c r="G65" s="119"/>
      <c r="H65" s="15"/>
      <c r="I65" s="117"/>
      <c r="P65" s="33"/>
      <c r="Q65" s="33"/>
    </row>
    <row r="66" spans="1:17" x14ac:dyDescent="0.2">
      <c r="A66" s="95"/>
      <c r="B66" s="52"/>
      <c r="C66" s="6"/>
      <c r="D66" s="46" t="s">
        <v>104</v>
      </c>
      <c r="E66" s="98"/>
      <c r="F66" s="6"/>
      <c r="G66" s="119"/>
      <c r="H66" s="15"/>
      <c r="I66" s="117"/>
      <c r="K66" s="93"/>
      <c r="P66" s="33"/>
      <c r="Q66" s="33"/>
    </row>
    <row r="67" spans="1:17" x14ac:dyDescent="0.2">
      <c r="A67" s="95"/>
      <c r="B67" s="52"/>
      <c r="C67" s="6"/>
      <c r="D67" s="7" t="s">
        <v>137</v>
      </c>
      <c r="E67" s="98">
        <v>1</v>
      </c>
      <c r="F67" s="6" t="s">
        <v>35</v>
      </c>
      <c r="G67" s="119">
        <v>3172000</v>
      </c>
      <c r="H67" s="15">
        <f t="shared" si="1"/>
        <v>3172000</v>
      </c>
      <c r="I67" s="117"/>
      <c r="J67" s="45" t="s">
        <v>161</v>
      </c>
      <c r="K67" s="45"/>
      <c r="L67" s="45"/>
      <c r="P67" s="33"/>
      <c r="Q67" s="47"/>
    </row>
    <row r="68" spans="1:17" x14ac:dyDescent="0.2">
      <c r="A68" s="95"/>
      <c r="B68" s="52"/>
      <c r="C68" s="6"/>
      <c r="D68" s="7" t="s">
        <v>145</v>
      </c>
      <c r="E68" s="98">
        <v>1</v>
      </c>
      <c r="F68" s="6" t="s">
        <v>35</v>
      </c>
      <c r="G68" s="119">
        <v>18000000</v>
      </c>
      <c r="H68" s="15">
        <f t="shared" si="1"/>
        <v>18000000</v>
      </c>
      <c r="I68" s="117"/>
      <c r="J68" s="45" t="s">
        <v>161</v>
      </c>
      <c r="K68" s="45"/>
      <c r="L68" s="45"/>
      <c r="P68" s="33"/>
      <c r="Q68" s="47"/>
    </row>
    <row r="69" spans="1:17" x14ac:dyDescent="0.2">
      <c r="A69" s="95"/>
      <c r="B69" s="52"/>
      <c r="C69" s="6"/>
      <c r="D69" s="7"/>
      <c r="E69" s="98"/>
      <c r="F69" s="6"/>
      <c r="G69" s="119"/>
      <c r="H69" s="15"/>
      <c r="I69" s="117"/>
      <c r="K69" s="45"/>
      <c r="L69" s="45"/>
      <c r="P69" s="33"/>
      <c r="Q69" s="47"/>
    </row>
    <row r="70" spans="1:17" x14ac:dyDescent="0.2">
      <c r="A70" s="95"/>
      <c r="B70" s="52"/>
      <c r="C70" s="6"/>
      <c r="D70" s="7" t="s">
        <v>141</v>
      </c>
      <c r="E70" s="102">
        <v>151470</v>
      </c>
      <c r="F70" s="6" t="s">
        <v>118</v>
      </c>
      <c r="G70" s="119">
        <v>590</v>
      </c>
      <c r="H70" s="15">
        <f t="shared" si="1"/>
        <v>89367300</v>
      </c>
      <c r="I70" s="117"/>
      <c r="J70" s="45" t="s">
        <v>161</v>
      </c>
      <c r="K70" s="45" t="s">
        <v>130</v>
      </c>
      <c r="L70" s="45"/>
      <c r="P70" s="33"/>
      <c r="Q70" s="47"/>
    </row>
    <row r="71" spans="1:17" x14ac:dyDescent="0.2">
      <c r="A71" s="95"/>
      <c r="B71" s="52"/>
      <c r="C71" s="6"/>
      <c r="D71" s="7" t="s">
        <v>138</v>
      </c>
      <c r="E71" s="98">
        <v>497850</v>
      </c>
      <c r="F71" s="6" t="s">
        <v>118</v>
      </c>
      <c r="G71" s="119">
        <v>135</v>
      </c>
      <c r="H71" s="15">
        <f t="shared" si="1"/>
        <v>67209750</v>
      </c>
      <c r="I71" s="117"/>
      <c r="J71" s="45" t="s">
        <v>161</v>
      </c>
      <c r="K71" s="45" t="s">
        <v>130</v>
      </c>
      <c r="L71" s="45"/>
      <c r="P71" s="33"/>
      <c r="Q71" s="47"/>
    </row>
    <row r="72" spans="1:17" x14ac:dyDescent="0.2">
      <c r="A72" s="95"/>
      <c r="B72" s="52"/>
      <c r="C72" s="6"/>
      <c r="D72" s="7"/>
      <c r="E72" s="98"/>
      <c r="F72" s="6"/>
      <c r="G72" s="119"/>
      <c r="H72" s="15"/>
      <c r="I72" s="117"/>
      <c r="K72" s="45"/>
      <c r="L72" s="45"/>
      <c r="P72" s="33"/>
      <c r="Q72" s="47"/>
    </row>
    <row r="73" spans="1:17" ht="12.75" customHeight="1" x14ac:dyDescent="0.2">
      <c r="A73" s="41"/>
      <c r="B73" s="38"/>
      <c r="C73" s="6"/>
      <c r="D73" s="121" t="s">
        <v>37</v>
      </c>
      <c r="E73" s="151"/>
      <c r="F73" s="152"/>
      <c r="G73" s="122"/>
      <c r="H73" s="153"/>
      <c r="I73" s="117"/>
      <c r="K73" s="33"/>
      <c r="P73" s="33"/>
      <c r="Q73" s="33"/>
    </row>
    <row r="74" spans="1:17" ht="12.75" customHeight="1" x14ac:dyDescent="0.2">
      <c r="A74" s="41"/>
      <c r="B74" s="38"/>
      <c r="C74" s="6"/>
      <c r="D74" s="154" t="s">
        <v>163</v>
      </c>
      <c r="E74" s="151">
        <v>1</v>
      </c>
      <c r="F74" s="152" t="s">
        <v>15</v>
      </c>
      <c r="G74" s="122">
        <v>527400</v>
      </c>
      <c r="H74" s="153">
        <f t="shared" ref="H74" si="3">E74*G74</f>
        <v>527400</v>
      </c>
      <c r="I74" s="117"/>
      <c r="K74" s="33"/>
      <c r="P74" s="33"/>
      <c r="Q74" s="33"/>
    </row>
    <row r="75" spans="1:17" x14ac:dyDescent="0.2">
      <c r="A75" s="41"/>
      <c r="B75" s="38"/>
      <c r="C75" s="6"/>
      <c r="D75" s="7"/>
      <c r="E75" s="29"/>
      <c r="F75" s="6"/>
      <c r="G75" s="14"/>
      <c r="H75" s="15"/>
      <c r="I75" s="117"/>
      <c r="K75" s="33"/>
    </row>
    <row r="76" spans="1:17" x14ac:dyDescent="0.2">
      <c r="A76" s="5"/>
      <c r="B76" s="8"/>
      <c r="C76" s="8"/>
      <c r="D76" s="131" t="s">
        <v>155</v>
      </c>
      <c r="E76" s="17">
        <v>1</v>
      </c>
      <c r="F76" s="8" t="s">
        <v>15</v>
      </c>
      <c r="G76" s="14">
        <v>24890900</v>
      </c>
      <c r="H76" s="125">
        <f>ROUND(J76*K76,-3)</f>
        <v>17828000</v>
      </c>
      <c r="I76"/>
      <c r="J76" s="126">
        <f>SUM(H66:H75)</f>
        <v>178276450</v>
      </c>
      <c r="K76">
        <v>0.1</v>
      </c>
      <c r="P76" s="33"/>
      <c r="Q76" s="33"/>
    </row>
    <row r="77" spans="1:17" ht="13.5" thickBot="1" x14ac:dyDescent="0.25">
      <c r="A77" s="30"/>
      <c r="B77" s="10" t="s">
        <v>14</v>
      </c>
      <c r="C77" s="10" t="s">
        <v>14</v>
      </c>
      <c r="D77" s="132" t="s">
        <v>156</v>
      </c>
      <c r="E77" s="28">
        <v>1</v>
      </c>
      <c r="F77" s="10" t="s">
        <v>15</v>
      </c>
      <c r="G77" s="100">
        <v>2139983</v>
      </c>
      <c r="H77" s="127">
        <f>ROUND(J77*K77,-3)</f>
        <v>2326000</v>
      </c>
      <c r="I77"/>
      <c r="J77" s="126">
        <f>SUM(H$12:H75)-J76</f>
        <v>5816058.6449862123</v>
      </c>
      <c r="K77">
        <v>0.4</v>
      </c>
    </row>
    <row r="78" spans="1:17" ht="13.5" thickTop="1" x14ac:dyDescent="0.2">
      <c r="A78" s="1" t="s">
        <v>33</v>
      </c>
      <c r="B78" s="48"/>
      <c r="C78" s="31" t="s">
        <v>21</v>
      </c>
      <c r="D78" s="23" t="s">
        <v>16</v>
      </c>
      <c r="E78" s="1" t="s">
        <v>17</v>
      </c>
      <c r="G78" s="12" t="s">
        <v>18</v>
      </c>
      <c r="H78" s="128">
        <f>ROUNDUP((H11)+J77*(1+K77)+J76*(1+K76),-3)</f>
        <v>213452000</v>
      </c>
      <c r="I78"/>
      <c r="J78"/>
      <c r="K78"/>
    </row>
    <row r="79" spans="1:17" x14ac:dyDescent="0.2">
      <c r="D79" s="24" t="s">
        <v>157</v>
      </c>
      <c r="E79" s="1" t="s">
        <v>17</v>
      </c>
      <c r="F79" s="21"/>
      <c r="G79" s="12" t="s">
        <v>18</v>
      </c>
      <c r="H79" s="129">
        <f>H80-H78</f>
        <v>34248000</v>
      </c>
      <c r="I79"/>
      <c r="J79"/>
      <c r="K79">
        <v>1.1599999999999999</v>
      </c>
    </row>
    <row r="80" spans="1:17" x14ac:dyDescent="0.2">
      <c r="D80" s="23" t="s">
        <v>19</v>
      </c>
      <c r="E80" s="1" t="s">
        <v>17</v>
      </c>
      <c r="G80" s="12" t="s">
        <v>18</v>
      </c>
      <c r="H80" s="130">
        <f>ROUNDUP(H78*K79/K80,0)*K80</f>
        <v>247700000</v>
      </c>
      <c r="I80"/>
      <c r="J80"/>
      <c r="K80" s="126">
        <v>100000</v>
      </c>
    </row>
    <row r="82" spans="3:4" x14ac:dyDescent="0.2">
      <c r="C82" s="39" t="s">
        <v>32</v>
      </c>
      <c r="D82" s="31" t="s">
        <v>34</v>
      </c>
    </row>
  </sheetData>
  <mergeCells count="1">
    <mergeCell ref="G8:H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61E60-653D-494E-A86C-E62A59D3D3DF}">
  <dimension ref="A1:Q81"/>
  <sheetViews>
    <sheetView zoomScale="110" zoomScaleNormal="110" workbookViewId="0">
      <selection activeCell="E2" sqref="E2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67.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4.83203125" style="12" customWidth="1"/>
    <col min="10" max="10" width="17.83203125" style="1" customWidth="1"/>
    <col min="11" max="11" width="61.6640625" style="1" bestFit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SUM(H79)</f>
        <v>886800000</v>
      </c>
      <c r="I4" s="114"/>
    </row>
    <row r="5" spans="1:11" ht="12.75" customHeight="1" x14ac:dyDescent="0.2">
      <c r="D5" s="31"/>
      <c r="G5" s="22"/>
    </row>
    <row r="6" spans="1:11" ht="12.75" customHeight="1" x14ac:dyDescent="0.2">
      <c r="A6" t="s">
        <v>5</v>
      </c>
      <c r="C6" s="16"/>
      <c r="D6" s="108" t="s">
        <v>133</v>
      </c>
      <c r="E6" s="111">
        <v>43899</v>
      </c>
      <c r="F6" s="31"/>
      <c r="G6" s="137" t="s">
        <v>148</v>
      </c>
      <c r="H6" s="137"/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thickBot="1" x14ac:dyDescent="0.25">
      <c r="A8" t="s">
        <v>52</v>
      </c>
      <c r="C8" s="16"/>
      <c r="D8" s="45" t="s">
        <v>136</v>
      </c>
      <c r="E8" s="111">
        <v>43943</v>
      </c>
      <c r="G8" s="120" t="s">
        <v>146</v>
      </c>
      <c r="H8" s="35"/>
      <c r="I8" s="115"/>
    </row>
    <row r="9" spans="1:11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  <c r="I9" s="116"/>
    </row>
    <row r="10" spans="1:11" x14ac:dyDescent="0.2">
      <c r="A10" s="5"/>
      <c r="B10" s="38"/>
      <c r="C10" s="6"/>
      <c r="D10" s="7" t="s">
        <v>20</v>
      </c>
      <c r="E10" s="102">
        <f>339215/43560</f>
        <v>7.7873048668503211</v>
      </c>
      <c r="F10" s="6" t="s">
        <v>22</v>
      </c>
      <c r="G10" s="14">
        <v>60000</v>
      </c>
      <c r="H10" s="15">
        <f>E10*G10</f>
        <v>467238.29201101925</v>
      </c>
      <c r="I10" s="117"/>
      <c r="K10" s="45"/>
    </row>
    <row r="11" spans="1:11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19">
        <v>20</v>
      </c>
      <c r="H11" s="15">
        <f t="shared" ref="H11:H69" si="0">E11*G11</f>
        <v>50000</v>
      </c>
      <c r="I11" s="117"/>
    </row>
    <row r="12" spans="1:11" x14ac:dyDescent="0.2">
      <c r="A12" s="5"/>
      <c r="B12" s="38"/>
      <c r="C12" s="6"/>
      <c r="D12" s="94" t="s">
        <v>97</v>
      </c>
      <c r="E12" s="102">
        <v>7500</v>
      </c>
      <c r="F12" s="6" t="s">
        <v>23</v>
      </c>
      <c r="G12" s="119">
        <v>30</v>
      </c>
      <c r="H12" s="15">
        <f t="shared" si="0"/>
        <v>225000</v>
      </c>
      <c r="I12" s="117"/>
    </row>
    <row r="13" spans="1:11" x14ac:dyDescent="0.2">
      <c r="A13" s="5"/>
      <c r="B13" s="38"/>
      <c r="C13" s="6"/>
      <c r="D13" s="7" t="s">
        <v>45</v>
      </c>
      <c r="E13" s="102">
        <f>236787.51/9</f>
        <v>26309.723333333335</v>
      </c>
      <c r="F13" s="6" t="s">
        <v>24</v>
      </c>
      <c r="G13" s="119">
        <v>7.25</v>
      </c>
      <c r="H13" s="15">
        <f t="shared" si="0"/>
        <v>190745.49416666667</v>
      </c>
      <c r="I13" s="117"/>
      <c r="K13" s="45"/>
    </row>
    <row r="14" spans="1:11" x14ac:dyDescent="0.2">
      <c r="A14" s="5"/>
      <c r="B14" s="38"/>
      <c r="C14" s="6"/>
      <c r="D14" s="7"/>
      <c r="E14" s="103"/>
      <c r="F14" s="6"/>
      <c r="G14" s="14"/>
      <c r="H14" s="15"/>
      <c r="I14" s="117"/>
    </row>
    <row r="15" spans="1:11" x14ac:dyDescent="0.2">
      <c r="A15" s="5"/>
      <c r="B15" s="38"/>
      <c r="C15" s="6"/>
      <c r="D15" s="46" t="s">
        <v>31</v>
      </c>
      <c r="E15" s="102"/>
      <c r="F15" s="6"/>
      <c r="G15" s="14"/>
      <c r="H15" s="15"/>
      <c r="I15" s="117"/>
    </row>
    <row r="16" spans="1:11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  <c r="I16" s="117"/>
    </row>
    <row r="17" spans="1:11" x14ac:dyDescent="0.2">
      <c r="A17" s="5"/>
      <c r="B17" s="38"/>
      <c r="C17" s="6"/>
      <c r="D17" s="7" t="s">
        <v>98</v>
      </c>
      <c r="E17" s="102">
        <v>0.14000000000000001</v>
      </c>
      <c r="F17" s="6" t="s">
        <v>21</v>
      </c>
      <c r="G17" s="14">
        <v>975000</v>
      </c>
      <c r="H17" s="15">
        <f t="shared" si="0"/>
        <v>136500</v>
      </c>
      <c r="I17" s="117"/>
    </row>
    <row r="18" spans="1:11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I18" s="117"/>
      <c r="K18" s="45"/>
    </row>
    <row r="19" spans="1:11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I19" s="117"/>
      <c r="K19" s="93"/>
    </row>
    <row r="20" spans="1:11" x14ac:dyDescent="0.2">
      <c r="A20" s="5"/>
      <c r="B20" s="38"/>
      <c r="C20" s="6"/>
      <c r="D20" s="7" t="s">
        <v>53</v>
      </c>
      <c r="E20" s="102">
        <v>0.11600000000000001</v>
      </c>
      <c r="F20" s="6" t="s">
        <v>21</v>
      </c>
      <c r="G20" s="14">
        <v>450000</v>
      </c>
      <c r="H20" s="15">
        <f t="shared" si="0"/>
        <v>52200</v>
      </c>
      <c r="I20" s="117"/>
    </row>
    <row r="21" spans="1:11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I21" s="117"/>
      <c r="K21" s="45"/>
    </row>
    <row r="22" spans="1:11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  <c r="I22" s="117"/>
    </row>
    <row r="23" spans="1:11" x14ac:dyDescent="0.2">
      <c r="A23" s="5"/>
      <c r="B23" s="38"/>
      <c r="C23" s="6"/>
      <c r="D23" s="7" t="s">
        <v>46</v>
      </c>
      <c r="E23" s="102">
        <v>0.39600000000000002</v>
      </c>
      <c r="F23" s="6" t="s">
        <v>21</v>
      </c>
      <c r="G23" s="14">
        <v>250000</v>
      </c>
      <c r="H23" s="15">
        <f t="shared" si="0"/>
        <v>99000</v>
      </c>
      <c r="I23" s="117"/>
    </row>
    <row r="24" spans="1:11" x14ac:dyDescent="0.2">
      <c r="A24" s="5"/>
      <c r="B24" s="38"/>
      <c r="C24" s="6"/>
      <c r="D24" s="7" t="s">
        <v>100</v>
      </c>
      <c r="E24" s="102">
        <v>0</v>
      </c>
      <c r="F24" s="6" t="s">
        <v>21</v>
      </c>
      <c r="G24" s="14">
        <v>0</v>
      </c>
      <c r="H24" s="15">
        <f t="shared" si="0"/>
        <v>0</v>
      </c>
      <c r="I24" s="117"/>
    </row>
    <row r="25" spans="1:11" x14ac:dyDescent="0.2">
      <c r="A25" s="5"/>
      <c r="B25" s="38"/>
      <c r="C25" s="6"/>
      <c r="D25" s="7"/>
      <c r="E25" s="104"/>
      <c r="F25" s="6"/>
      <c r="G25" s="14"/>
      <c r="H25" s="15"/>
      <c r="I25" s="117"/>
    </row>
    <row r="26" spans="1:11" x14ac:dyDescent="0.2">
      <c r="A26" s="5"/>
      <c r="B26" s="38"/>
      <c r="C26" s="6"/>
      <c r="D26" s="7" t="s">
        <v>25</v>
      </c>
      <c r="E26" s="103">
        <f>ROUND(E29*1.1, -2)</f>
        <v>14000</v>
      </c>
      <c r="F26" s="6" t="s">
        <v>24</v>
      </c>
      <c r="G26" s="14">
        <v>3</v>
      </c>
      <c r="H26" s="15">
        <f t="shared" si="0"/>
        <v>42000</v>
      </c>
      <c r="I26" s="117"/>
    </row>
    <row r="27" spans="1:11" x14ac:dyDescent="0.2">
      <c r="A27" s="5"/>
      <c r="B27" s="38"/>
      <c r="C27" s="6"/>
      <c r="D27" s="7"/>
      <c r="E27" s="103"/>
      <c r="F27" s="6"/>
      <c r="G27" s="14"/>
      <c r="H27" s="15"/>
      <c r="I27" s="117"/>
    </row>
    <row r="28" spans="1:11" x14ac:dyDescent="0.2">
      <c r="A28" s="5"/>
      <c r="B28" s="38"/>
      <c r="C28" s="6"/>
      <c r="D28" s="46" t="s">
        <v>40</v>
      </c>
      <c r="E28" s="103"/>
      <c r="F28" s="6"/>
      <c r="G28" s="14"/>
      <c r="H28" s="15"/>
      <c r="I28" s="117"/>
    </row>
    <row r="29" spans="1:11" x14ac:dyDescent="0.2">
      <c r="A29" s="5"/>
      <c r="B29" s="38"/>
      <c r="C29" s="6"/>
      <c r="D29" s="7" t="s">
        <v>47</v>
      </c>
      <c r="E29" s="103">
        <f>114425/9</f>
        <v>12713.888888888889</v>
      </c>
      <c r="F29" s="6" t="s">
        <v>24</v>
      </c>
      <c r="G29" s="14">
        <v>75</v>
      </c>
      <c r="H29" s="15">
        <f t="shared" si="0"/>
        <v>953541.66666666663</v>
      </c>
      <c r="I29" s="117"/>
      <c r="K29" s="45"/>
    </row>
    <row r="30" spans="1:11" x14ac:dyDescent="0.2">
      <c r="A30" s="5"/>
      <c r="B30" s="38"/>
      <c r="C30" s="6"/>
      <c r="D30" s="7" t="s">
        <v>48</v>
      </c>
      <c r="E30" s="103">
        <f>47726/9</f>
        <v>5302.8888888888887</v>
      </c>
      <c r="F30" s="6" t="s">
        <v>24</v>
      </c>
      <c r="G30" s="14">
        <v>20</v>
      </c>
      <c r="H30" s="15">
        <f t="shared" si="0"/>
        <v>106057.77777777778</v>
      </c>
      <c r="I30" s="117"/>
      <c r="K30" s="45"/>
    </row>
    <row r="31" spans="1:11" x14ac:dyDescent="0.2">
      <c r="A31" s="5"/>
      <c r="B31" s="38"/>
      <c r="C31" s="6"/>
      <c r="D31" s="7"/>
      <c r="E31" s="103"/>
      <c r="F31" s="6"/>
      <c r="G31" s="14"/>
      <c r="H31" s="15"/>
      <c r="I31" s="117"/>
      <c r="K31" s="93"/>
    </row>
    <row r="32" spans="1:11" x14ac:dyDescent="0.2">
      <c r="A32" s="95"/>
      <c r="B32" s="52"/>
      <c r="C32" s="6"/>
      <c r="D32" s="7" t="s">
        <v>105</v>
      </c>
      <c r="E32" s="103">
        <v>4162</v>
      </c>
      <c r="F32" s="6" t="s">
        <v>27</v>
      </c>
      <c r="G32" s="14">
        <v>28</v>
      </c>
      <c r="H32" s="15">
        <f t="shared" si="0"/>
        <v>116536</v>
      </c>
      <c r="I32" s="117"/>
      <c r="K32" s="45"/>
    </row>
    <row r="33" spans="1:17" x14ac:dyDescent="0.2">
      <c r="A33" s="95"/>
      <c r="B33" s="52"/>
      <c r="C33" s="6"/>
      <c r="D33" s="7"/>
      <c r="E33" s="103"/>
      <c r="F33" s="6"/>
      <c r="G33" s="14"/>
      <c r="H33" s="15"/>
      <c r="I33" s="117"/>
      <c r="K33" s="93"/>
    </row>
    <row r="34" spans="1:17" x14ac:dyDescent="0.2">
      <c r="A34" s="95"/>
      <c r="B34" s="52"/>
      <c r="C34" s="6"/>
      <c r="D34" s="7" t="s">
        <v>129</v>
      </c>
      <c r="E34" s="103">
        <f>18937/9</f>
        <v>2104.1111111111113</v>
      </c>
      <c r="F34" s="6" t="s">
        <v>24</v>
      </c>
      <c r="G34" s="14">
        <v>48</v>
      </c>
      <c r="H34" s="15">
        <f t="shared" si="0"/>
        <v>100997.33333333334</v>
      </c>
      <c r="I34" s="117"/>
      <c r="K34" s="45"/>
    </row>
    <row r="35" spans="1:17" x14ac:dyDescent="0.2">
      <c r="A35" s="95"/>
      <c r="B35" s="52"/>
      <c r="C35" s="6"/>
      <c r="D35" s="7"/>
      <c r="E35" s="103"/>
      <c r="F35" s="6"/>
      <c r="G35" s="14"/>
      <c r="H35" s="15"/>
      <c r="I35" s="117"/>
      <c r="K35" s="93"/>
    </row>
    <row r="36" spans="1:17" x14ac:dyDescent="0.2">
      <c r="A36" s="5"/>
      <c r="B36" s="38"/>
      <c r="C36" s="6"/>
      <c r="D36" s="46" t="s">
        <v>42</v>
      </c>
      <c r="E36" s="103"/>
      <c r="F36" s="6"/>
      <c r="G36" s="14"/>
      <c r="H36" s="15"/>
      <c r="I36" s="117"/>
      <c r="K36" s="93"/>
    </row>
    <row r="37" spans="1:17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1.25</v>
      </c>
      <c r="H37" s="15">
        <f t="shared" si="0"/>
        <v>7125</v>
      </c>
      <c r="I37" s="117"/>
    </row>
    <row r="38" spans="1:17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24</v>
      </c>
      <c r="H38" s="15">
        <f t="shared" si="0"/>
        <v>108000</v>
      </c>
      <c r="I38" s="117"/>
      <c r="K38" s="93"/>
    </row>
    <row r="39" spans="1:17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2100</v>
      </c>
      <c r="H39" s="15">
        <f t="shared" si="0"/>
        <v>25200</v>
      </c>
      <c r="I39" s="117"/>
    </row>
    <row r="40" spans="1:17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3500</v>
      </c>
      <c r="H40" s="15">
        <f t="shared" si="0"/>
        <v>42000</v>
      </c>
      <c r="I40" s="117"/>
    </row>
    <row r="41" spans="1:17" x14ac:dyDescent="0.2">
      <c r="A41" s="5"/>
      <c r="B41" s="38"/>
      <c r="C41" s="6"/>
      <c r="D41" s="7"/>
      <c r="E41" s="97"/>
      <c r="F41" s="6"/>
      <c r="G41" s="14"/>
      <c r="H41" s="15"/>
      <c r="I41" s="118"/>
      <c r="K41" s="93"/>
    </row>
    <row r="42" spans="1:17" x14ac:dyDescent="0.2">
      <c r="A42" s="5"/>
      <c r="B42" s="38"/>
      <c r="C42" s="6"/>
      <c r="D42" s="7" t="s">
        <v>26</v>
      </c>
      <c r="E42" s="103">
        <f>610405.6/43560</f>
        <v>14.012984389348025</v>
      </c>
      <c r="F42" s="6" t="s">
        <v>22</v>
      </c>
      <c r="G42" s="14">
        <v>46000</v>
      </c>
      <c r="H42" s="15">
        <f t="shared" si="0"/>
        <v>644597.28191000922</v>
      </c>
      <c r="I42" s="117"/>
      <c r="K42" s="45"/>
    </row>
    <row r="43" spans="1:17" x14ac:dyDescent="0.2">
      <c r="A43" s="5"/>
      <c r="B43" s="38"/>
      <c r="C43" s="6"/>
      <c r="D43" s="7"/>
      <c r="E43" s="99"/>
      <c r="F43" s="6"/>
      <c r="G43" s="14"/>
      <c r="H43" s="15"/>
      <c r="I43" s="117"/>
    </row>
    <row r="44" spans="1:17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550000</v>
      </c>
      <c r="H44" s="15">
        <f t="shared" si="0"/>
        <v>550000</v>
      </c>
      <c r="I44" s="117"/>
    </row>
    <row r="45" spans="1:17" x14ac:dyDescent="0.2">
      <c r="A45" s="5"/>
      <c r="B45" s="38"/>
      <c r="C45" s="6"/>
      <c r="D45" s="7"/>
      <c r="E45" s="99"/>
      <c r="F45" s="6"/>
      <c r="G45" s="14"/>
      <c r="H45" s="15"/>
      <c r="I45" s="117"/>
      <c r="P45" s="32"/>
      <c r="Q45" s="47"/>
    </row>
    <row r="46" spans="1:17" x14ac:dyDescent="0.2">
      <c r="A46" s="5"/>
      <c r="B46" s="38"/>
      <c r="C46" s="6"/>
      <c r="D46" s="7" t="s">
        <v>110</v>
      </c>
      <c r="E46" s="97">
        <v>2</v>
      </c>
      <c r="F46" s="6" t="s">
        <v>35</v>
      </c>
      <c r="G46" s="14">
        <v>200000</v>
      </c>
      <c r="H46" s="15">
        <f t="shared" si="0"/>
        <v>400000</v>
      </c>
      <c r="I46" s="117"/>
      <c r="K46" s="93"/>
      <c r="P46" s="32"/>
      <c r="Q46" s="47"/>
    </row>
    <row r="47" spans="1:17" x14ac:dyDescent="0.2">
      <c r="A47" s="5"/>
      <c r="B47" s="38"/>
      <c r="C47" s="6"/>
      <c r="D47" s="7"/>
      <c r="E47" s="97"/>
      <c r="F47" s="6"/>
      <c r="G47" s="14"/>
      <c r="H47" s="15"/>
      <c r="I47" s="117"/>
      <c r="K47" s="93"/>
      <c r="P47" s="32"/>
      <c r="Q47" s="47"/>
    </row>
    <row r="48" spans="1:17" x14ac:dyDescent="0.2">
      <c r="A48" s="5"/>
      <c r="B48" s="38"/>
      <c r="C48" s="6"/>
      <c r="D48" s="46" t="s">
        <v>107</v>
      </c>
      <c r="E48" s="97"/>
      <c r="F48" s="6"/>
      <c r="G48" s="14"/>
      <c r="H48" s="15"/>
      <c r="I48" s="117"/>
      <c r="K48" s="93"/>
      <c r="P48" s="32"/>
      <c r="Q48" s="47"/>
    </row>
    <row r="49" spans="1:17" x14ac:dyDescent="0.2">
      <c r="A49" s="5"/>
      <c r="B49" s="38"/>
      <c r="C49" s="6"/>
      <c r="D49" s="7" t="s">
        <v>128</v>
      </c>
      <c r="E49" s="97">
        <v>1</v>
      </c>
      <c r="F49" s="6" t="s">
        <v>35</v>
      </c>
      <c r="G49" s="14">
        <v>400000</v>
      </c>
      <c r="H49" s="15">
        <f t="shared" si="0"/>
        <v>400000</v>
      </c>
      <c r="I49" s="117"/>
      <c r="K49" s="93"/>
      <c r="P49" s="32"/>
      <c r="Q49" s="47"/>
    </row>
    <row r="50" spans="1:17" x14ac:dyDescent="0.2">
      <c r="A50" s="95"/>
      <c r="B50" s="52"/>
      <c r="C50" s="6"/>
      <c r="D50" s="7" t="s">
        <v>109</v>
      </c>
      <c r="E50" s="102">
        <v>3</v>
      </c>
      <c r="F50" s="6" t="s">
        <v>35</v>
      </c>
      <c r="G50" s="119">
        <v>8500</v>
      </c>
      <c r="H50" s="15">
        <f t="shared" ref="H50" si="1">E50*G50</f>
        <v>25500</v>
      </c>
      <c r="I50" s="117"/>
      <c r="J50" s="33"/>
      <c r="K50" s="45"/>
      <c r="P50" s="33"/>
      <c r="Q50" s="47"/>
    </row>
    <row r="51" spans="1:17" x14ac:dyDescent="0.2">
      <c r="A51" s="5"/>
      <c r="B51" s="38"/>
      <c r="C51" s="6"/>
      <c r="D51" s="7"/>
      <c r="E51" s="99"/>
      <c r="F51" s="6"/>
      <c r="G51" s="14"/>
      <c r="H51" s="15"/>
      <c r="I51" s="117"/>
      <c r="P51" s="32"/>
      <c r="Q51" s="47"/>
    </row>
    <row r="52" spans="1:17" x14ac:dyDescent="0.2">
      <c r="A52" s="5"/>
      <c r="B52" s="38"/>
      <c r="C52" s="6"/>
      <c r="D52" s="46" t="s">
        <v>29</v>
      </c>
      <c r="E52" s="98"/>
      <c r="F52" s="6"/>
      <c r="G52" s="14"/>
      <c r="H52" s="15"/>
      <c r="I52" s="117"/>
      <c r="K52" s="93"/>
      <c r="P52" s="32"/>
      <c r="Q52" s="47"/>
    </row>
    <row r="53" spans="1:17" x14ac:dyDescent="0.2">
      <c r="A53" s="5"/>
      <c r="B53" s="38"/>
      <c r="C53" s="6"/>
      <c r="D53" s="7" t="s">
        <v>99</v>
      </c>
      <c r="E53" s="98">
        <f t="shared" ref="E53:E59" si="2">E16</f>
        <v>0</v>
      </c>
      <c r="F53" s="6" t="s">
        <v>21</v>
      </c>
      <c r="G53" s="14">
        <v>0</v>
      </c>
      <c r="H53" s="15">
        <f t="shared" si="0"/>
        <v>0</v>
      </c>
      <c r="I53" s="117"/>
      <c r="P53" s="33"/>
      <c r="Q53" s="33"/>
    </row>
    <row r="54" spans="1:17" x14ac:dyDescent="0.2">
      <c r="A54" s="5"/>
      <c r="B54" s="38"/>
      <c r="C54" s="6"/>
      <c r="D54" s="7" t="s">
        <v>98</v>
      </c>
      <c r="E54" s="98">
        <f t="shared" si="2"/>
        <v>0.14000000000000001</v>
      </c>
      <c r="F54" s="6" t="s">
        <v>21</v>
      </c>
      <c r="G54" s="14">
        <v>60000</v>
      </c>
      <c r="H54" s="15">
        <f t="shared" si="0"/>
        <v>8400</v>
      </c>
      <c r="I54" s="117"/>
      <c r="P54" s="33"/>
      <c r="Q54" s="33"/>
    </row>
    <row r="55" spans="1:17" x14ac:dyDescent="0.2">
      <c r="A55" s="5"/>
      <c r="B55" s="38"/>
      <c r="C55" s="6"/>
      <c r="D55" s="7" t="s">
        <v>103</v>
      </c>
      <c r="E55" s="98">
        <f t="shared" si="2"/>
        <v>0</v>
      </c>
      <c r="F55" s="6" t="s">
        <v>21</v>
      </c>
      <c r="G55" s="14">
        <v>0</v>
      </c>
      <c r="H55" s="15">
        <f t="shared" si="0"/>
        <v>0</v>
      </c>
      <c r="I55" s="117"/>
      <c r="K55" s="45"/>
      <c r="P55" s="33"/>
      <c r="Q55" s="33"/>
    </row>
    <row r="56" spans="1:17" x14ac:dyDescent="0.2">
      <c r="A56" s="5"/>
      <c r="B56" s="38"/>
      <c r="C56" s="6"/>
      <c r="D56" s="7" t="s">
        <v>51</v>
      </c>
      <c r="E56" s="98">
        <f t="shared" si="2"/>
        <v>0</v>
      </c>
      <c r="F56" s="6" t="s">
        <v>21</v>
      </c>
      <c r="G56" s="14">
        <v>0</v>
      </c>
      <c r="H56" s="15">
        <f t="shared" si="0"/>
        <v>0</v>
      </c>
      <c r="I56" s="117"/>
      <c r="P56" s="33"/>
      <c r="Q56" s="33"/>
    </row>
    <row r="57" spans="1:17" x14ac:dyDescent="0.2">
      <c r="A57" s="5"/>
      <c r="B57" s="38"/>
      <c r="C57" s="6"/>
      <c r="D57" s="7" t="s">
        <v>53</v>
      </c>
      <c r="E57" s="98">
        <f t="shared" si="2"/>
        <v>0.11600000000000001</v>
      </c>
      <c r="F57" s="6" t="s">
        <v>21</v>
      </c>
      <c r="G57" s="14">
        <v>30000</v>
      </c>
      <c r="H57" s="15">
        <f t="shared" si="0"/>
        <v>3480</v>
      </c>
      <c r="I57" s="117"/>
      <c r="P57" s="33"/>
      <c r="Q57" s="33"/>
    </row>
    <row r="58" spans="1:17" x14ac:dyDescent="0.2">
      <c r="A58" s="5"/>
      <c r="B58" s="38"/>
      <c r="C58" s="6"/>
      <c r="D58" s="7" t="s">
        <v>49</v>
      </c>
      <c r="E58" s="98">
        <f t="shared" si="2"/>
        <v>0</v>
      </c>
      <c r="F58" s="6" t="s">
        <v>21</v>
      </c>
      <c r="G58" s="14">
        <v>0</v>
      </c>
      <c r="H58" s="15">
        <f t="shared" si="0"/>
        <v>0</v>
      </c>
      <c r="I58" s="117"/>
      <c r="P58" s="33"/>
      <c r="Q58" s="33"/>
    </row>
    <row r="59" spans="1:17" x14ac:dyDescent="0.2">
      <c r="A59" s="5"/>
      <c r="B59" s="38"/>
      <c r="C59" s="6"/>
      <c r="D59" s="7" t="s">
        <v>54</v>
      </c>
      <c r="E59" s="98">
        <f t="shared" si="2"/>
        <v>0</v>
      </c>
      <c r="F59" s="6" t="s">
        <v>21</v>
      </c>
      <c r="G59" s="14">
        <v>0</v>
      </c>
      <c r="H59" s="15">
        <f t="shared" si="0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46</v>
      </c>
      <c r="E60" s="98">
        <v>0</v>
      </c>
      <c r="F60" s="6" t="s">
        <v>21</v>
      </c>
      <c r="G60" s="14">
        <v>0</v>
      </c>
      <c r="H60" s="15">
        <f t="shared" si="0"/>
        <v>0</v>
      </c>
      <c r="I60" s="117"/>
      <c r="P60" s="33"/>
      <c r="Q60" s="33"/>
    </row>
    <row r="61" spans="1:17" x14ac:dyDescent="0.2">
      <c r="A61" s="5"/>
      <c r="B61" s="38"/>
      <c r="C61" s="6"/>
      <c r="D61" s="7" t="s">
        <v>100</v>
      </c>
      <c r="E61" s="98">
        <f>E24</f>
        <v>0</v>
      </c>
      <c r="F61" s="6" t="s">
        <v>21</v>
      </c>
      <c r="G61" s="14">
        <v>0</v>
      </c>
      <c r="H61" s="15">
        <f t="shared" si="0"/>
        <v>0</v>
      </c>
      <c r="I61" s="117"/>
      <c r="J61" s="33">
        <f>SUM(H10:H61)</f>
        <v>4754118.8458654732</v>
      </c>
      <c r="P61" s="33"/>
      <c r="Q61" s="33"/>
    </row>
    <row r="62" spans="1:17" x14ac:dyDescent="0.2">
      <c r="A62" s="5"/>
      <c r="B62" s="38"/>
      <c r="C62" s="6"/>
      <c r="D62" s="7"/>
      <c r="E62" s="98"/>
      <c r="F62" s="6"/>
      <c r="G62" s="14"/>
      <c r="H62" s="15"/>
      <c r="I62" s="117"/>
      <c r="P62" s="33"/>
      <c r="Q62" s="33"/>
    </row>
    <row r="63" spans="1:17" x14ac:dyDescent="0.2">
      <c r="A63" s="95"/>
      <c r="B63" s="52"/>
      <c r="C63" s="6"/>
      <c r="D63" s="46" t="s">
        <v>104</v>
      </c>
      <c r="E63" s="98"/>
      <c r="F63" s="6"/>
      <c r="G63" s="14"/>
      <c r="H63" s="15"/>
      <c r="I63" s="117"/>
      <c r="K63" s="93"/>
      <c r="P63" s="33"/>
      <c r="Q63" s="33"/>
    </row>
    <row r="64" spans="1:17" x14ac:dyDescent="0.2">
      <c r="A64" s="95"/>
      <c r="B64" s="52"/>
      <c r="C64" s="6"/>
      <c r="D64" s="7" t="s">
        <v>137</v>
      </c>
      <c r="E64" s="98">
        <v>1</v>
      </c>
      <c r="F64" s="6" t="s">
        <v>35</v>
      </c>
      <c r="G64" s="119">
        <v>1980000</v>
      </c>
      <c r="H64" s="15">
        <f t="shared" si="0"/>
        <v>1980000</v>
      </c>
      <c r="I64" s="117"/>
      <c r="K64" s="45"/>
      <c r="L64" s="45"/>
      <c r="P64" s="33"/>
      <c r="Q64" s="47"/>
    </row>
    <row r="65" spans="1:17" x14ac:dyDescent="0.2">
      <c r="A65" s="95"/>
      <c r="B65" s="52"/>
      <c r="C65" s="6"/>
      <c r="D65" s="7" t="s">
        <v>145</v>
      </c>
      <c r="E65" s="98">
        <v>1</v>
      </c>
      <c r="F65" s="6" t="s">
        <v>35</v>
      </c>
      <c r="G65" s="119">
        <v>16800000</v>
      </c>
      <c r="H65" s="15">
        <f t="shared" si="0"/>
        <v>16800000</v>
      </c>
      <c r="I65" s="117"/>
      <c r="K65" s="45"/>
      <c r="L65" s="45"/>
      <c r="P65" s="33"/>
      <c r="Q65" s="47"/>
    </row>
    <row r="66" spans="1:17" x14ac:dyDescent="0.2">
      <c r="A66" s="95"/>
      <c r="B66" s="52"/>
      <c r="C66" s="6"/>
      <c r="D66" s="7"/>
      <c r="E66" s="98"/>
      <c r="F66" s="6"/>
      <c r="G66" s="14"/>
      <c r="H66" s="15"/>
      <c r="I66" s="117"/>
      <c r="K66" s="45"/>
      <c r="L66" s="45"/>
      <c r="P66" s="33"/>
      <c r="Q66" s="47"/>
    </row>
    <row r="67" spans="1:17" x14ac:dyDescent="0.2">
      <c r="A67" s="95"/>
      <c r="B67" s="52"/>
      <c r="C67" s="6"/>
      <c r="D67" s="7" t="s">
        <v>142</v>
      </c>
      <c r="E67" s="102">
        <v>91200</v>
      </c>
      <c r="F67" s="6" t="s">
        <v>118</v>
      </c>
      <c r="G67" s="14">
        <v>5747</v>
      </c>
      <c r="H67" s="15">
        <f t="shared" si="0"/>
        <v>524126400</v>
      </c>
      <c r="I67" s="117"/>
      <c r="K67" s="45" t="s">
        <v>130</v>
      </c>
      <c r="L67" s="45"/>
      <c r="P67" s="33"/>
      <c r="Q67" s="47"/>
    </row>
    <row r="68" spans="1:17" x14ac:dyDescent="0.2">
      <c r="A68" s="95"/>
      <c r="B68" s="52"/>
      <c r="C68" s="6"/>
      <c r="D68" s="7" t="s">
        <v>138</v>
      </c>
      <c r="E68" s="98">
        <v>578850</v>
      </c>
      <c r="F68" s="6" t="s">
        <v>118</v>
      </c>
      <c r="G68" s="119">
        <v>126</v>
      </c>
      <c r="H68" s="15">
        <f t="shared" si="0"/>
        <v>72935100</v>
      </c>
      <c r="I68" s="117"/>
      <c r="K68" s="45" t="s">
        <v>130</v>
      </c>
      <c r="L68" s="45"/>
      <c r="P68" s="33"/>
      <c r="Q68" s="47"/>
    </row>
    <row r="69" spans="1:17" x14ac:dyDescent="0.2">
      <c r="A69" s="95"/>
      <c r="B69" s="52"/>
      <c r="C69" s="6"/>
      <c r="D69" s="7" t="s">
        <v>139</v>
      </c>
      <c r="E69" s="102">
        <v>60000</v>
      </c>
      <c r="F69" s="6" t="s">
        <v>118</v>
      </c>
      <c r="G69" s="119">
        <v>792</v>
      </c>
      <c r="H69" s="15">
        <f t="shared" si="0"/>
        <v>47520000</v>
      </c>
      <c r="I69" s="117"/>
      <c r="K69" s="45"/>
      <c r="L69" s="45"/>
      <c r="P69" s="33"/>
      <c r="Q69" s="47"/>
    </row>
    <row r="70" spans="1:17" x14ac:dyDescent="0.2">
      <c r="A70" s="95"/>
      <c r="B70" s="52"/>
      <c r="C70" s="6"/>
      <c r="D70" s="7"/>
      <c r="E70" s="98"/>
      <c r="F70" s="6"/>
      <c r="G70" s="14"/>
      <c r="H70" s="15"/>
      <c r="I70" s="117"/>
      <c r="K70" s="45"/>
      <c r="L70" s="45"/>
      <c r="P70" s="33"/>
      <c r="Q70" s="47"/>
    </row>
    <row r="71" spans="1:17" x14ac:dyDescent="0.2">
      <c r="A71" s="95"/>
      <c r="B71" s="52"/>
      <c r="C71" s="6"/>
      <c r="D71" s="7"/>
      <c r="E71" s="98"/>
      <c r="F71" s="6"/>
      <c r="G71" s="14"/>
      <c r="H71" s="15"/>
      <c r="I71" s="117"/>
      <c r="K71" s="45"/>
      <c r="L71" s="45"/>
      <c r="P71" s="33"/>
      <c r="Q71" s="47"/>
    </row>
    <row r="72" spans="1:17" ht="12.75" customHeight="1" x14ac:dyDescent="0.2">
      <c r="A72" s="41"/>
      <c r="B72" s="38"/>
      <c r="C72" s="6"/>
      <c r="D72" s="46" t="s">
        <v>37</v>
      </c>
      <c r="E72" s="29"/>
      <c r="F72" s="6"/>
      <c r="G72" s="14"/>
      <c r="H72" s="15"/>
      <c r="I72" s="117"/>
      <c r="J72" s="33"/>
      <c r="K72" s="33"/>
      <c r="P72" s="33"/>
      <c r="Q72" s="33"/>
    </row>
    <row r="73" spans="1:17" x14ac:dyDescent="0.2">
      <c r="A73" s="41"/>
      <c r="B73" s="38"/>
      <c r="C73" s="6"/>
      <c r="D73" s="7" t="s">
        <v>147</v>
      </c>
      <c r="E73" s="29">
        <v>1</v>
      </c>
      <c r="F73" s="6" t="s">
        <v>15</v>
      </c>
      <c r="G73" s="119">
        <v>1159416</v>
      </c>
      <c r="H73" s="15">
        <f t="shared" ref="H73" si="3">E73*G73</f>
        <v>1159416</v>
      </c>
      <c r="I73" s="117"/>
      <c r="J73" s="33">
        <f>SUM(H64:H73)</f>
        <v>664520916</v>
      </c>
      <c r="K73" s="33"/>
      <c r="P73" s="33"/>
      <c r="Q73" s="33"/>
    </row>
    <row r="74" spans="1:17" x14ac:dyDescent="0.2">
      <c r="A74" s="41"/>
      <c r="B74" s="38"/>
      <c r="C74" s="6"/>
      <c r="D74" s="7"/>
      <c r="E74" s="29"/>
      <c r="F74" s="6"/>
      <c r="G74" s="14"/>
      <c r="H74" s="15"/>
      <c r="I74" s="117"/>
      <c r="J74" s="33"/>
      <c r="K74" s="33"/>
    </row>
    <row r="75" spans="1:17" x14ac:dyDescent="0.2">
      <c r="A75" s="5"/>
      <c r="B75" s="8"/>
      <c r="C75" s="8"/>
      <c r="D75" s="9" t="s">
        <v>38</v>
      </c>
      <c r="E75" s="17">
        <v>1</v>
      </c>
      <c r="F75" s="8" t="s">
        <v>15</v>
      </c>
      <c r="G75" s="14">
        <v>99678200</v>
      </c>
      <c r="H75" s="15">
        <f>E75*G75</f>
        <v>99678200</v>
      </c>
      <c r="I75" s="117"/>
      <c r="J75" s="33">
        <f>0.15*J73</f>
        <v>99678137.399999991</v>
      </c>
      <c r="K75" s="33"/>
      <c r="P75" s="33"/>
      <c r="Q75" s="33"/>
    </row>
    <row r="76" spans="1:17" ht="13.5" thickBot="1" x14ac:dyDescent="0.25">
      <c r="A76" s="30"/>
      <c r="B76" s="10" t="s">
        <v>14</v>
      </c>
      <c r="C76" s="10" t="s">
        <v>14</v>
      </c>
      <c r="D76" s="11" t="s">
        <v>39</v>
      </c>
      <c r="E76" s="28">
        <v>1</v>
      </c>
      <c r="F76" s="10" t="s">
        <v>15</v>
      </c>
      <c r="G76" s="100">
        <v>2139765</v>
      </c>
      <c r="H76" s="101">
        <f>E76*G76</f>
        <v>2139765</v>
      </c>
      <c r="I76" s="117"/>
      <c r="J76" s="33">
        <f>0.45*J61</f>
        <v>2139353.4806394628</v>
      </c>
      <c r="K76" s="33"/>
    </row>
    <row r="77" spans="1:17" ht="13.5" thickTop="1" x14ac:dyDescent="0.2">
      <c r="A77" s="1" t="s">
        <v>33</v>
      </c>
      <c r="B77" s="48"/>
      <c r="C77" s="31" t="s">
        <v>21</v>
      </c>
      <c r="D77" s="23" t="s">
        <v>16</v>
      </c>
      <c r="E77" s="1" t="s">
        <v>17</v>
      </c>
      <c r="G77" s="12" t="s">
        <v>18</v>
      </c>
      <c r="H77" s="12">
        <v>771093000</v>
      </c>
      <c r="J77" s="33">
        <f>SUM(J61:J76)</f>
        <v>771092525.72650492</v>
      </c>
    </row>
    <row r="78" spans="1:17" ht="13.5" thickBot="1" x14ac:dyDescent="0.25">
      <c r="D78" s="24" t="s">
        <v>30</v>
      </c>
      <c r="E78" s="1" t="s">
        <v>17</v>
      </c>
      <c r="F78" s="21"/>
      <c r="G78" s="12" t="s">
        <v>18</v>
      </c>
      <c r="H78" s="36">
        <v>115707000</v>
      </c>
      <c r="I78" s="115"/>
      <c r="J78" s="33">
        <f>0.15*J77</f>
        <v>115663878.85897574</v>
      </c>
    </row>
    <row r="79" spans="1:17" x14ac:dyDescent="0.2">
      <c r="D79" s="23" t="s">
        <v>19</v>
      </c>
      <c r="E79" s="1" t="s">
        <v>17</v>
      </c>
      <c r="G79" s="12" t="s">
        <v>18</v>
      </c>
      <c r="H79" s="49">
        <v>886800000</v>
      </c>
      <c r="I79" s="49"/>
      <c r="J79" s="33">
        <f>SUM(J77:J78)</f>
        <v>886756404.58548069</v>
      </c>
    </row>
    <row r="81" spans="3:4" x14ac:dyDescent="0.2">
      <c r="C81" s="39" t="s">
        <v>32</v>
      </c>
      <c r="D81" s="31" t="s">
        <v>34</v>
      </c>
    </row>
  </sheetData>
  <mergeCells count="1">
    <mergeCell ref="G6:H6"/>
  </mergeCells>
  <printOptions horizontalCentered="1"/>
  <pageMargins left="0.25" right="0.25" top="0.63" bottom="0.5" header="0.25" footer="0.5"/>
  <pageSetup scale="79" orientation="portrait" r:id="rId1"/>
  <headerFooter alignWithMargins="0">
    <oddHeader>&amp;CNorth Carolina Department of Transportation
Preliminary Estimate&amp;R[Page]</oddHeader>
    <oddFooter>Page &amp;P of &amp;N</oddFooter>
  </headerFooter>
  <rowBreaks count="1" manualBreakCount="1">
    <brk id="6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F9DDB-4FFD-4645-94AA-FF362F2A8C81}">
  <dimension ref="A1:Q81"/>
  <sheetViews>
    <sheetView zoomScale="110" zoomScaleNormal="110" workbookViewId="0">
      <selection activeCell="E2" sqref="E2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5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4.83203125" style="12" customWidth="1"/>
    <col min="10" max="10" width="17.83203125" style="1" customWidth="1"/>
    <col min="11" max="11" width="61.6640625" style="1" bestFit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SUM(H79)</f>
        <v>259000000</v>
      </c>
      <c r="I4" s="114"/>
    </row>
    <row r="5" spans="1:11" ht="12.75" customHeight="1" x14ac:dyDescent="0.2">
      <c r="D5" s="31"/>
      <c r="G5" s="22"/>
    </row>
    <row r="6" spans="1:11" ht="12.75" customHeight="1" x14ac:dyDescent="0.35">
      <c r="A6" t="s">
        <v>5</v>
      </c>
      <c r="C6" s="16"/>
      <c r="D6" s="108" t="s">
        <v>133</v>
      </c>
      <c r="E6" s="111">
        <v>43899</v>
      </c>
      <c r="F6" s="31"/>
      <c r="G6" s="20"/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thickBot="1" x14ac:dyDescent="0.25">
      <c r="A8" t="s">
        <v>52</v>
      </c>
      <c r="C8" s="16"/>
      <c r="D8" s="45" t="s">
        <v>136</v>
      </c>
      <c r="E8" s="111">
        <v>43943</v>
      </c>
      <c r="G8" s="138" t="s">
        <v>148</v>
      </c>
      <c r="H8" s="138"/>
      <c r="I8" s="115"/>
    </row>
    <row r="9" spans="1:11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  <c r="I9" s="116"/>
    </row>
    <row r="10" spans="1:11" x14ac:dyDescent="0.2">
      <c r="A10" s="5"/>
      <c r="B10" s="38"/>
      <c r="C10" s="6"/>
      <c r="D10" s="7" t="s">
        <v>20</v>
      </c>
      <c r="E10" s="102">
        <f>332513/43560</f>
        <v>7.633448117539027</v>
      </c>
      <c r="F10" s="6" t="s">
        <v>22</v>
      </c>
      <c r="G10" s="14">
        <v>60000</v>
      </c>
      <c r="H10" s="15">
        <f>E10*G10</f>
        <v>458006.8870523416</v>
      </c>
      <c r="I10" s="117"/>
      <c r="K10" s="45"/>
    </row>
    <row r="11" spans="1:11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19">
        <v>20</v>
      </c>
      <c r="H11" s="15">
        <f t="shared" ref="H11:H73" si="0">E11*G11</f>
        <v>50000</v>
      </c>
      <c r="I11" s="117"/>
    </row>
    <row r="12" spans="1:11" x14ac:dyDescent="0.2">
      <c r="A12" s="5"/>
      <c r="B12" s="38"/>
      <c r="C12" s="6"/>
      <c r="D12" s="94" t="s">
        <v>97</v>
      </c>
      <c r="E12" s="102">
        <v>10000</v>
      </c>
      <c r="F12" s="6" t="s">
        <v>23</v>
      </c>
      <c r="G12" s="119">
        <v>28</v>
      </c>
      <c r="H12" s="15">
        <f t="shared" si="0"/>
        <v>280000</v>
      </c>
      <c r="I12" s="117"/>
    </row>
    <row r="13" spans="1:11" x14ac:dyDescent="0.2">
      <c r="A13" s="5"/>
      <c r="B13" s="38"/>
      <c r="C13" s="6"/>
      <c r="D13" s="7" t="s">
        <v>45</v>
      </c>
      <c r="E13" s="102">
        <f>296945.6/9</f>
        <v>32993.955555555556</v>
      </c>
      <c r="F13" s="6" t="s">
        <v>24</v>
      </c>
      <c r="G13" s="119">
        <v>7</v>
      </c>
      <c r="H13" s="15">
        <f t="shared" si="0"/>
        <v>230957.68888888889</v>
      </c>
      <c r="I13" s="117"/>
      <c r="K13" s="45"/>
    </row>
    <row r="14" spans="1:11" x14ac:dyDescent="0.2">
      <c r="A14" s="5"/>
      <c r="B14" s="38"/>
      <c r="C14" s="6"/>
      <c r="D14" s="7"/>
      <c r="E14" s="103"/>
      <c r="F14" s="6"/>
      <c r="G14" s="14"/>
      <c r="H14" s="15"/>
      <c r="I14" s="117"/>
    </row>
    <row r="15" spans="1:11" x14ac:dyDescent="0.2">
      <c r="A15" s="5"/>
      <c r="B15" s="38"/>
      <c r="C15" s="6"/>
      <c r="D15" s="46" t="s">
        <v>31</v>
      </c>
      <c r="E15" s="102"/>
      <c r="F15" s="6"/>
      <c r="G15" s="14"/>
      <c r="H15" s="15"/>
      <c r="I15" s="117"/>
    </row>
    <row r="16" spans="1:11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  <c r="I16" s="117"/>
    </row>
    <row r="17" spans="1:11" x14ac:dyDescent="0.2">
      <c r="A17" s="5"/>
      <c r="B17" s="38"/>
      <c r="C17" s="6"/>
      <c r="D17" s="7" t="s">
        <v>98</v>
      </c>
      <c r="E17" s="102">
        <v>0.13800000000000001</v>
      </c>
      <c r="F17" s="6" t="s">
        <v>21</v>
      </c>
      <c r="G17" s="14">
        <v>975000</v>
      </c>
      <c r="H17" s="15">
        <f t="shared" si="0"/>
        <v>134550</v>
      </c>
      <c r="I17" s="117"/>
    </row>
    <row r="18" spans="1:11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I18" s="117"/>
      <c r="K18" s="45"/>
    </row>
    <row r="19" spans="1:11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I19" s="117"/>
      <c r="K19" s="93"/>
    </row>
    <row r="20" spans="1:11" x14ac:dyDescent="0.2">
      <c r="A20" s="5"/>
      <c r="B20" s="38"/>
      <c r="C20" s="6"/>
      <c r="D20" s="7" t="s">
        <v>53</v>
      </c>
      <c r="E20" s="102">
        <v>0.23</v>
      </c>
      <c r="F20" s="6" t="s">
        <v>21</v>
      </c>
      <c r="G20" s="14">
        <v>450000</v>
      </c>
      <c r="H20" s="15">
        <f t="shared" si="0"/>
        <v>103500</v>
      </c>
      <c r="I20" s="117"/>
    </row>
    <row r="21" spans="1:11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I21" s="117"/>
      <c r="K21" s="45"/>
    </row>
    <row r="22" spans="1:11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  <c r="I22" s="117"/>
    </row>
    <row r="23" spans="1:11" x14ac:dyDescent="0.2">
      <c r="A23" s="5"/>
      <c r="B23" s="38"/>
      <c r="C23" s="6"/>
      <c r="D23" s="7" t="s">
        <v>46</v>
      </c>
      <c r="E23" s="102">
        <v>0.28599999999999998</v>
      </c>
      <c r="F23" s="6" t="s">
        <v>21</v>
      </c>
      <c r="G23" s="14">
        <v>200000</v>
      </c>
      <c r="H23" s="15">
        <f t="shared" si="0"/>
        <v>57199.999999999993</v>
      </c>
      <c r="I23" s="117"/>
    </row>
    <row r="24" spans="1:11" x14ac:dyDescent="0.2">
      <c r="A24" s="5"/>
      <c r="B24" s="38"/>
      <c r="C24" s="6"/>
      <c r="D24" s="7" t="s">
        <v>100</v>
      </c>
      <c r="E24" s="102"/>
      <c r="F24" s="6" t="s">
        <v>21</v>
      </c>
      <c r="G24" s="14">
        <v>0</v>
      </c>
      <c r="H24" s="15">
        <f t="shared" si="0"/>
        <v>0</v>
      </c>
      <c r="I24" s="117"/>
    </row>
    <row r="25" spans="1:11" x14ac:dyDescent="0.2">
      <c r="A25" s="5"/>
      <c r="B25" s="38"/>
      <c r="C25" s="6"/>
      <c r="D25" s="7"/>
      <c r="E25" s="104"/>
      <c r="F25" s="6"/>
      <c r="G25" s="14"/>
      <c r="H25" s="15"/>
      <c r="I25" s="117"/>
    </row>
    <row r="26" spans="1:11" x14ac:dyDescent="0.2">
      <c r="A26" s="5"/>
      <c r="B26" s="38"/>
      <c r="C26" s="6"/>
      <c r="D26" s="7" t="s">
        <v>25</v>
      </c>
      <c r="E26" s="103">
        <f>ROUND(E29*1.1, -2)</f>
        <v>12400</v>
      </c>
      <c r="F26" s="6" t="s">
        <v>24</v>
      </c>
      <c r="G26" s="14">
        <v>3</v>
      </c>
      <c r="H26" s="15">
        <f t="shared" si="0"/>
        <v>37200</v>
      </c>
      <c r="I26" s="117"/>
    </row>
    <row r="27" spans="1:11" x14ac:dyDescent="0.2">
      <c r="A27" s="5"/>
      <c r="B27" s="38"/>
      <c r="C27" s="6"/>
      <c r="D27" s="7"/>
      <c r="E27" s="103"/>
      <c r="F27" s="6"/>
      <c r="G27" s="14"/>
      <c r="H27" s="15"/>
      <c r="I27" s="117"/>
    </row>
    <row r="28" spans="1:11" x14ac:dyDescent="0.2">
      <c r="A28" s="5"/>
      <c r="B28" s="38"/>
      <c r="C28" s="6"/>
      <c r="D28" s="46" t="s">
        <v>40</v>
      </c>
      <c r="E28" s="103"/>
      <c r="F28" s="6"/>
      <c r="G28" s="14"/>
      <c r="H28" s="15"/>
      <c r="I28" s="117"/>
    </row>
    <row r="29" spans="1:11" x14ac:dyDescent="0.2">
      <c r="A29" s="5"/>
      <c r="B29" s="38"/>
      <c r="C29" s="6"/>
      <c r="D29" s="7" t="s">
        <v>47</v>
      </c>
      <c r="E29" s="103">
        <f>101472/9</f>
        <v>11274.666666666666</v>
      </c>
      <c r="F29" s="6" t="s">
        <v>24</v>
      </c>
      <c r="G29" s="14">
        <v>75</v>
      </c>
      <c r="H29" s="15">
        <f t="shared" si="0"/>
        <v>845600</v>
      </c>
      <c r="I29" s="117"/>
      <c r="K29" s="45"/>
    </row>
    <row r="30" spans="1:11" x14ac:dyDescent="0.2">
      <c r="A30" s="5"/>
      <c r="B30" s="38"/>
      <c r="C30" s="6"/>
      <c r="D30" s="7" t="s">
        <v>48</v>
      </c>
      <c r="E30" s="103">
        <f>107220/9</f>
        <v>11913.333333333334</v>
      </c>
      <c r="F30" s="6" t="s">
        <v>24</v>
      </c>
      <c r="G30" s="14">
        <v>20</v>
      </c>
      <c r="H30" s="15">
        <f t="shared" si="0"/>
        <v>238266.66666666669</v>
      </c>
      <c r="I30" s="117"/>
      <c r="K30" s="45"/>
    </row>
    <row r="31" spans="1:11" x14ac:dyDescent="0.2">
      <c r="A31" s="5"/>
      <c r="B31" s="38"/>
      <c r="C31" s="6"/>
      <c r="D31" s="7"/>
      <c r="E31" s="103"/>
      <c r="F31" s="6"/>
      <c r="G31" s="14"/>
      <c r="H31" s="15"/>
      <c r="I31" s="117"/>
      <c r="K31" s="93"/>
    </row>
    <row r="32" spans="1:11" x14ac:dyDescent="0.2">
      <c r="A32" s="95"/>
      <c r="B32" s="52"/>
      <c r="C32" s="6"/>
      <c r="D32" s="7" t="s">
        <v>105</v>
      </c>
      <c r="E32" s="103">
        <v>5694</v>
      </c>
      <c r="F32" s="6" t="s">
        <v>27</v>
      </c>
      <c r="G32" s="14">
        <v>28</v>
      </c>
      <c r="H32" s="15">
        <f t="shared" si="0"/>
        <v>159432</v>
      </c>
      <c r="I32" s="117"/>
      <c r="K32" s="45"/>
    </row>
    <row r="33" spans="1:17" x14ac:dyDescent="0.2">
      <c r="A33" s="95"/>
      <c r="B33" s="52"/>
      <c r="C33" s="6"/>
      <c r="D33" s="7"/>
      <c r="E33" s="103"/>
      <c r="F33" s="6"/>
      <c r="G33" s="14"/>
      <c r="H33" s="15"/>
      <c r="I33" s="117"/>
      <c r="K33" s="93"/>
    </row>
    <row r="34" spans="1:17" x14ac:dyDescent="0.2">
      <c r="A34" s="95"/>
      <c r="B34" s="52"/>
      <c r="C34" s="6"/>
      <c r="D34" s="7" t="s">
        <v>129</v>
      </c>
      <c r="E34" s="103">
        <f>12251/9</f>
        <v>1361.2222222222222</v>
      </c>
      <c r="F34" s="6" t="s">
        <v>24</v>
      </c>
      <c r="G34" s="14">
        <v>48</v>
      </c>
      <c r="H34" s="15">
        <f t="shared" si="0"/>
        <v>65338.666666666664</v>
      </c>
      <c r="I34" s="117"/>
      <c r="K34" s="45"/>
    </row>
    <row r="35" spans="1:17" x14ac:dyDescent="0.2">
      <c r="A35" s="95"/>
      <c r="B35" s="52"/>
      <c r="C35" s="6"/>
      <c r="D35" s="7"/>
      <c r="E35" s="103"/>
      <c r="F35" s="6"/>
      <c r="G35" s="14"/>
      <c r="H35" s="15"/>
      <c r="I35" s="117"/>
      <c r="K35" s="93"/>
    </row>
    <row r="36" spans="1:17" x14ac:dyDescent="0.2">
      <c r="A36" s="5"/>
      <c r="B36" s="38"/>
      <c r="C36" s="6"/>
      <c r="D36" s="46" t="s">
        <v>42</v>
      </c>
      <c r="E36" s="103"/>
      <c r="F36" s="6"/>
      <c r="G36" s="14"/>
      <c r="H36" s="15"/>
      <c r="I36" s="117"/>
      <c r="K36" s="93"/>
    </row>
    <row r="37" spans="1:17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1.25</v>
      </c>
      <c r="H37" s="15">
        <f t="shared" si="0"/>
        <v>7125</v>
      </c>
      <c r="I37" s="117"/>
    </row>
    <row r="38" spans="1:17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24</v>
      </c>
      <c r="H38" s="15">
        <f t="shared" si="0"/>
        <v>108000</v>
      </c>
      <c r="I38" s="117"/>
      <c r="K38" s="93"/>
    </row>
    <row r="39" spans="1:17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2100</v>
      </c>
      <c r="H39" s="15">
        <f t="shared" si="0"/>
        <v>25200</v>
      </c>
      <c r="I39" s="117"/>
    </row>
    <row r="40" spans="1:17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3500</v>
      </c>
      <c r="H40" s="15">
        <f t="shared" si="0"/>
        <v>42000</v>
      </c>
      <c r="I40" s="117"/>
    </row>
    <row r="41" spans="1:17" x14ac:dyDescent="0.2">
      <c r="A41" s="5"/>
      <c r="B41" s="38"/>
      <c r="C41" s="6"/>
      <c r="D41" s="7"/>
      <c r="E41" s="97"/>
      <c r="F41" s="6"/>
      <c r="G41" s="14"/>
      <c r="H41" s="15"/>
      <c r="I41" s="118"/>
      <c r="K41" s="93"/>
    </row>
    <row r="42" spans="1:17" x14ac:dyDescent="0.2">
      <c r="A42" s="5"/>
      <c r="B42" s="38"/>
      <c r="C42" s="6"/>
      <c r="D42" s="7" t="s">
        <v>26</v>
      </c>
      <c r="E42" s="103">
        <f>659703.6/43560</f>
        <v>15.144710743801653</v>
      </c>
      <c r="F42" s="6" t="s">
        <v>22</v>
      </c>
      <c r="G42" s="14">
        <v>46000</v>
      </c>
      <c r="H42" s="15">
        <f t="shared" si="0"/>
        <v>696656.69421487604</v>
      </c>
      <c r="I42" s="117"/>
      <c r="K42" s="45"/>
    </row>
    <row r="43" spans="1:17" x14ac:dyDescent="0.2">
      <c r="A43" s="5"/>
      <c r="B43" s="38"/>
      <c r="C43" s="6"/>
      <c r="D43" s="7"/>
      <c r="E43" s="99"/>
      <c r="F43" s="6"/>
      <c r="G43" s="14"/>
      <c r="H43" s="15"/>
      <c r="I43" s="117"/>
    </row>
    <row r="44" spans="1:17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550000</v>
      </c>
      <c r="H44" s="15">
        <f t="shared" si="0"/>
        <v>550000</v>
      </c>
      <c r="I44" s="117"/>
    </row>
    <row r="45" spans="1:17" x14ac:dyDescent="0.2">
      <c r="A45" s="5"/>
      <c r="B45" s="38"/>
      <c r="C45" s="6"/>
      <c r="D45" s="7"/>
      <c r="E45" s="99"/>
      <c r="F45" s="6"/>
      <c r="G45" s="14"/>
      <c r="H45" s="15"/>
      <c r="I45" s="117"/>
      <c r="P45" s="32"/>
      <c r="Q45" s="47"/>
    </row>
    <row r="46" spans="1:17" x14ac:dyDescent="0.2">
      <c r="A46" s="5"/>
      <c r="B46" s="38"/>
      <c r="C46" s="6"/>
      <c r="D46" s="7" t="s">
        <v>113</v>
      </c>
      <c r="E46" s="103">
        <v>2</v>
      </c>
      <c r="F46" s="6" t="s">
        <v>35</v>
      </c>
      <c r="G46" s="14">
        <v>18200</v>
      </c>
      <c r="H46" s="15">
        <f t="shared" si="0"/>
        <v>36400</v>
      </c>
      <c r="I46" s="117"/>
      <c r="P46" s="32"/>
      <c r="Q46" s="47"/>
    </row>
    <row r="47" spans="1:17" x14ac:dyDescent="0.2">
      <c r="A47" s="5"/>
      <c r="B47" s="38"/>
      <c r="C47" s="6"/>
      <c r="D47" s="7" t="s">
        <v>110</v>
      </c>
      <c r="E47" s="103">
        <v>2</v>
      </c>
      <c r="F47" s="6" t="s">
        <v>35</v>
      </c>
      <c r="G47" s="14">
        <v>200000</v>
      </c>
      <c r="H47" s="15">
        <f t="shared" si="0"/>
        <v>400000</v>
      </c>
      <c r="I47" s="117"/>
      <c r="K47" s="93"/>
      <c r="P47" s="32"/>
      <c r="Q47" s="47"/>
    </row>
    <row r="48" spans="1:17" x14ac:dyDescent="0.2">
      <c r="A48" s="5"/>
      <c r="B48" s="38"/>
      <c r="C48" s="6"/>
      <c r="D48" s="7"/>
      <c r="E48" s="97"/>
      <c r="F48" s="6"/>
      <c r="G48" s="14"/>
      <c r="H48" s="15"/>
      <c r="I48" s="117"/>
      <c r="K48" s="93"/>
      <c r="P48" s="32"/>
      <c r="Q48" s="47"/>
    </row>
    <row r="49" spans="1:17" x14ac:dyDescent="0.2">
      <c r="A49" s="5"/>
      <c r="B49" s="38"/>
      <c r="C49" s="6"/>
      <c r="D49" s="46" t="s">
        <v>107</v>
      </c>
      <c r="E49" s="97"/>
      <c r="F49" s="6"/>
      <c r="G49" s="14"/>
      <c r="H49" s="15"/>
      <c r="I49" s="117"/>
      <c r="K49" s="93"/>
      <c r="P49" s="32"/>
      <c r="Q49" s="47"/>
    </row>
    <row r="50" spans="1:17" x14ac:dyDescent="0.2">
      <c r="A50" s="5"/>
      <c r="B50" s="38"/>
      <c r="C50" s="6"/>
      <c r="D50" s="7" t="s">
        <v>128</v>
      </c>
      <c r="E50" s="97">
        <v>1</v>
      </c>
      <c r="F50" s="6" t="s">
        <v>35</v>
      </c>
      <c r="G50" s="14">
        <v>400000</v>
      </c>
      <c r="H50" s="15">
        <f t="shared" si="0"/>
        <v>400000</v>
      </c>
      <c r="I50" s="117"/>
      <c r="K50" s="93"/>
      <c r="P50" s="32"/>
      <c r="Q50" s="47"/>
    </row>
    <row r="51" spans="1:17" x14ac:dyDescent="0.2">
      <c r="A51" s="95"/>
      <c r="B51" s="52"/>
      <c r="C51" s="6"/>
      <c r="D51" s="7" t="s">
        <v>109</v>
      </c>
      <c r="E51" s="102">
        <v>3</v>
      </c>
      <c r="F51" s="6" t="s">
        <v>35</v>
      </c>
      <c r="G51" s="119">
        <v>8500</v>
      </c>
      <c r="H51" s="15">
        <f t="shared" ref="H51" si="1">E51*G51</f>
        <v>25500</v>
      </c>
      <c r="I51" s="117"/>
      <c r="K51" s="45"/>
      <c r="P51" s="33"/>
      <c r="Q51" s="47"/>
    </row>
    <row r="52" spans="1:17" x14ac:dyDescent="0.2">
      <c r="A52" s="5"/>
      <c r="B52" s="38"/>
      <c r="C52" s="6"/>
      <c r="D52" s="7"/>
      <c r="E52" s="99"/>
      <c r="F52" s="6"/>
      <c r="G52" s="14"/>
      <c r="H52" s="15"/>
      <c r="I52" s="117"/>
      <c r="P52" s="32"/>
      <c r="Q52" s="47"/>
    </row>
    <row r="53" spans="1:17" x14ac:dyDescent="0.2">
      <c r="A53" s="5"/>
      <c r="B53" s="38"/>
      <c r="C53" s="6"/>
      <c r="D53" s="46" t="s">
        <v>29</v>
      </c>
      <c r="E53" s="98"/>
      <c r="F53" s="6"/>
      <c r="G53" s="14"/>
      <c r="H53" s="15"/>
      <c r="I53" s="117"/>
      <c r="K53" s="93"/>
      <c r="P53" s="32"/>
      <c r="Q53" s="47"/>
    </row>
    <row r="54" spans="1:17" x14ac:dyDescent="0.2">
      <c r="A54" s="5"/>
      <c r="B54" s="38"/>
      <c r="C54" s="6"/>
      <c r="D54" s="7" t="s">
        <v>99</v>
      </c>
      <c r="E54" s="98">
        <f t="shared" ref="E54:E60" si="2">E16</f>
        <v>0</v>
      </c>
      <c r="F54" s="6" t="s">
        <v>21</v>
      </c>
      <c r="G54" s="14">
        <v>0</v>
      </c>
      <c r="H54" s="15">
        <f t="shared" si="0"/>
        <v>0</v>
      </c>
      <c r="I54" s="117"/>
      <c r="P54" s="33"/>
      <c r="Q54" s="33"/>
    </row>
    <row r="55" spans="1:17" x14ac:dyDescent="0.2">
      <c r="A55" s="5"/>
      <c r="B55" s="38"/>
      <c r="C55" s="6"/>
      <c r="D55" s="7" t="s">
        <v>98</v>
      </c>
      <c r="E55" s="98">
        <f t="shared" si="2"/>
        <v>0.13800000000000001</v>
      </c>
      <c r="F55" s="6" t="s">
        <v>21</v>
      </c>
      <c r="G55" s="14">
        <v>60000</v>
      </c>
      <c r="H55" s="15">
        <f t="shared" si="0"/>
        <v>8280</v>
      </c>
      <c r="I55" s="117"/>
      <c r="P55" s="33"/>
      <c r="Q55" s="33"/>
    </row>
    <row r="56" spans="1:17" x14ac:dyDescent="0.2">
      <c r="A56" s="5"/>
      <c r="B56" s="38"/>
      <c r="C56" s="6"/>
      <c r="D56" s="7" t="s">
        <v>103</v>
      </c>
      <c r="E56" s="98">
        <f t="shared" si="2"/>
        <v>0</v>
      </c>
      <c r="F56" s="6" t="s">
        <v>21</v>
      </c>
      <c r="G56" s="14">
        <v>0</v>
      </c>
      <c r="H56" s="15">
        <f t="shared" si="0"/>
        <v>0</v>
      </c>
      <c r="I56" s="117"/>
      <c r="K56" s="45"/>
      <c r="P56" s="33"/>
      <c r="Q56" s="33"/>
    </row>
    <row r="57" spans="1:17" x14ac:dyDescent="0.2">
      <c r="A57" s="5"/>
      <c r="B57" s="38"/>
      <c r="C57" s="6"/>
      <c r="D57" s="7" t="s">
        <v>51</v>
      </c>
      <c r="E57" s="98">
        <f t="shared" si="2"/>
        <v>0</v>
      </c>
      <c r="F57" s="6" t="s">
        <v>21</v>
      </c>
      <c r="G57" s="14">
        <v>0</v>
      </c>
      <c r="H57" s="15">
        <f t="shared" si="0"/>
        <v>0</v>
      </c>
      <c r="I57" s="117"/>
      <c r="P57" s="33"/>
      <c r="Q57" s="33"/>
    </row>
    <row r="58" spans="1:17" x14ac:dyDescent="0.2">
      <c r="A58" s="5"/>
      <c r="B58" s="38"/>
      <c r="C58" s="6"/>
      <c r="D58" s="7" t="s">
        <v>53</v>
      </c>
      <c r="E58" s="98">
        <f t="shared" si="2"/>
        <v>0.23</v>
      </c>
      <c r="F58" s="6" t="s">
        <v>21</v>
      </c>
      <c r="G58" s="14">
        <v>30000</v>
      </c>
      <c r="H58" s="15">
        <f t="shared" si="0"/>
        <v>6900</v>
      </c>
      <c r="I58" s="117"/>
      <c r="P58" s="33"/>
      <c r="Q58" s="33"/>
    </row>
    <row r="59" spans="1:17" x14ac:dyDescent="0.2">
      <c r="A59" s="5"/>
      <c r="B59" s="38"/>
      <c r="C59" s="6"/>
      <c r="D59" s="7" t="s">
        <v>49</v>
      </c>
      <c r="E59" s="98">
        <f t="shared" si="2"/>
        <v>0</v>
      </c>
      <c r="F59" s="6" t="s">
        <v>21</v>
      </c>
      <c r="G59" s="14">
        <v>0</v>
      </c>
      <c r="H59" s="15">
        <f t="shared" si="0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54</v>
      </c>
      <c r="E60" s="98">
        <f t="shared" si="2"/>
        <v>0</v>
      </c>
      <c r="F60" s="6" t="s">
        <v>21</v>
      </c>
      <c r="G60" s="14">
        <v>0</v>
      </c>
      <c r="H60" s="15">
        <f t="shared" si="0"/>
        <v>0</v>
      </c>
      <c r="I60" s="117"/>
      <c r="P60" s="33"/>
      <c r="Q60" s="33"/>
    </row>
    <row r="61" spans="1:17" x14ac:dyDescent="0.2">
      <c r="A61" s="5"/>
      <c r="B61" s="38"/>
      <c r="C61" s="6"/>
      <c r="D61" s="7" t="s">
        <v>46</v>
      </c>
      <c r="E61" s="98">
        <v>0</v>
      </c>
      <c r="F61" s="6" t="s">
        <v>21</v>
      </c>
      <c r="G61" s="14">
        <v>0</v>
      </c>
      <c r="H61" s="15">
        <f t="shared" si="0"/>
        <v>0</v>
      </c>
      <c r="I61" s="117"/>
      <c r="J61" s="33"/>
      <c r="P61" s="33"/>
      <c r="Q61" s="33"/>
    </row>
    <row r="62" spans="1:17" x14ac:dyDescent="0.2">
      <c r="A62" s="5"/>
      <c r="B62" s="38"/>
      <c r="C62" s="6"/>
      <c r="D62" s="7" t="s">
        <v>100</v>
      </c>
      <c r="E62" s="98">
        <f>E24</f>
        <v>0</v>
      </c>
      <c r="F62" s="6" t="s">
        <v>21</v>
      </c>
      <c r="G62" s="14">
        <v>0</v>
      </c>
      <c r="H62" s="15">
        <f t="shared" si="0"/>
        <v>0</v>
      </c>
      <c r="I62" s="117"/>
      <c r="J62" s="33">
        <f>SUM(H10:H62)</f>
        <v>4966113.6034894399</v>
      </c>
      <c r="P62" s="33"/>
      <c r="Q62" s="33"/>
    </row>
    <row r="63" spans="1:17" x14ac:dyDescent="0.2">
      <c r="A63" s="5"/>
      <c r="B63" s="38"/>
      <c r="C63" s="6"/>
      <c r="D63" s="7"/>
      <c r="E63" s="98"/>
      <c r="F63" s="6"/>
      <c r="G63" s="14"/>
      <c r="H63" s="15"/>
      <c r="I63" s="117"/>
      <c r="P63" s="33"/>
      <c r="Q63" s="33"/>
    </row>
    <row r="64" spans="1:17" x14ac:dyDescent="0.2">
      <c r="A64" s="95"/>
      <c r="B64" s="52"/>
      <c r="C64" s="6"/>
      <c r="D64" s="46" t="s">
        <v>104</v>
      </c>
      <c r="E64" s="98"/>
      <c r="F64" s="6"/>
      <c r="G64" s="14"/>
      <c r="H64" s="15"/>
      <c r="I64" s="117"/>
      <c r="K64" s="93"/>
      <c r="P64" s="33"/>
      <c r="Q64" s="33"/>
    </row>
    <row r="65" spans="1:17" x14ac:dyDescent="0.2">
      <c r="A65" s="95"/>
      <c r="B65" s="52"/>
      <c r="C65" s="6"/>
      <c r="D65" s="7" t="s">
        <v>137</v>
      </c>
      <c r="E65" s="98">
        <v>1</v>
      </c>
      <c r="F65" s="6" t="s">
        <v>35</v>
      </c>
      <c r="G65" s="119">
        <v>1980000</v>
      </c>
      <c r="H65" s="15">
        <f t="shared" si="0"/>
        <v>1980000</v>
      </c>
      <c r="I65" s="117"/>
      <c r="K65" s="45"/>
      <c r="L65" s="45"/>
      <c r="P65" s="33"/>
      <c r="Q65" s="47"/>
    </row>
    <row r="66" spans="1:17" x14ac:dyDescent="0.2">
      <c r="A66" s="95"/>
      <c r="B66" s="52"/>
      <c r="C66" s="6"/>
      <c r="D66" s="7" t="s">
        <v>145</v>
      </c>
      <c r="E66" s="98">
        <v>1</v>
      </c>
      <c r="F66" s="6" t="s">
        <v>35</v>
      </c>
      <c r="G66" s="119">
        <v>16800000</v>
      </c>
      <c r="H66" s="15">
        <f t="shared" si="0"/>
        <v>16800000</v>
      </c>
      <c r="I66" s="117"/>
      <c r="K66" s="45"/>
      <c r="L66" s="45"/>
      <c r="P66" s="33"/>
      <c r="Q66" s="47"/>
    </row>
    <row r="67" spans="1:17" x14ac:dyDescent="0.2">
      <c r="A67" s="95"/>
      <c r="B67" s="52"/>
      <c r="C67" s="6"/>
      <c r="D67" s="7"/>
      <c r="E67" s="98"/>
      <c r="F67" s="6"/>
      <c r="G67" s="14"/>
      <c r="H67" s="15"/>
      <c r="I67" s="117"/>
      <c r="K67" s="45"/>
      <c r="L67" s="45"/>
      <c r="P67" s="33"/>
      <c r="Q67" s="47"/>
    </row>
    <row r="68" spans="1:17" x14ac:dyDescent="0.2">
      <c r="A68" s="95"/>
      <c r="B68" s="52"/>
      <c r="C68" s="6"/>
      <c r="D68" s="7" t="s">
        <v>144</v>
      </c>
      <c r="E68" s="102">
        <v>151470</v>
      </c>
      <c r="F68" s="6" t="s">
        <v>118</v>
      </c>
      <c r="G68" s="119">
        <v>555</v>
      </c>
      <c r="H68" s="15">
        <f t="shared" si="0"/>
        <v>84065850</v>
      </c>
      <c r="I68" s="117"/>
      <c r="K68" s="45" t="s">
        <v>130</v>
      </c>
      <c r="L68" s="45"/>
      <c r="P68" s="33"/>
      <c r="Q68" s="47"/>
    </row>
    <row r="69" spans="1:17" x14ac:dyDescent="0.2">
      <c r="A69" s="95"/>
      <c r="B69" s="52"/>
      <c r="C69" s="6"/>
      <c r="D69" s="7" t="s">
        <v>140</v>
      </c>
      <c r="E69" s="98">
        <v>380000</v>
      </c>
      <c r="F69" s="6" t="s">
        <v>118</v>
      </c>
      <c r="G69" s="119">
        <v>152</v>
      </c>
      <c r="H69" s="15">
        <f t="shared" si="0"/>
        <v>57760000</v>
      </c>
      <c r="I69" s="117"/>
      <c r="K69" s="45" t="s">
        <v>130</v>
      </c>
      <c r="L69" s="45"/>
      <c r="P69" s="33"/>
      <c r="Q69" s="47"/>
    </row>
    <row r="70" spans="1:17" x14ac:dyDescent="0.2">
      <c r="A70" s="95"/>
      <c r="B70" s="52"/>
      <c r="C70" s="6"/>
      <c r="D70" s="7" t="s">
        <v>138</v>
      </c>
      <c r="E70" s="102">
        <v>225000</v>
      </c>
      <c r="F70" s="6" t="s">
        <v>118</v>
      </c>
      <c r="G70" s="119">
        <v>126</v>
      </c>
      <c r="H70" s="15">
        <f t="shared" si="0"/>
        <v>28350000</v>
      </c>
      <c r="I70" s="117"/>
      <c r="K70" s="45" t="s">
        <v>130</v>
      </c>
      <c r="L70" s="45"/>
      <c r="P70" s="33"/>
      <c r="Q70" s="47"/>
    </row>
    <row r="71" spans="1:17" x14ac:dyDescent="0.2">
      <c r="A71" s="95"/>
      <c r="B71" s="52"/>
      <c r="C71" s="6"/>
      <c r="D71" s="7"/>
      <c r="E71" s="98"/>
      <c r="F71" s="6"/>
      <c r="G71" s="14"/>
      <c r="H71" s="15"/>
      <c r="I71" s="117"/>
      <c r="K71" s="107"/>
      <c r="L71" s="45"/>
      <c r="P71" s="33"/>
      <c r="Q71" s="47"/>
    </row>
    <row r="72" spans="1:17" ht="12.75" customHeight="1" x14ac:dyDescent="0.2">
      <c r="A72" s="41"/>
      <c r="B72" s="38"/>
      <c r="C72" s="6"/>
      <c r="D72" s="46" t="s">
        <v>37</v>
      </c>
      <c r="E72" s="29"/>
      <c r="F72" s="6"/>
      <c r="G72" s="14"/>
      <c r="H72" s="15"/>
      <c r="I72" s="117"/>
      <c r="K72" s="33"/>
      <c r="P72" s="33"/>
      <c r="Q72" s="33"/>
    </row>
    <row r="73" spans="1:17" x14ac:dyDescent="0.2">
      <c r="A73" s="41"/>
      <c r="B73" s="38"/>
      <c r="C73" s="6"/>
      <c r="D73" s="7" t="s">
        <v>41</v>
      </c>
      <c r="E73" s="29">
        <v>1</v>
      </c>
      <c r="F73" s="6" t="s">
        <v>15</v>
      </c>
      <c r="G73" s="119">
        <v>584164</v>
      </c>
      <c r="H73" s="15">
        <f t="shared" si="0"/>
        <v>584164</v>
      </c>
      <c r="I73" s="117"/>
      <c r="J73" s="33">
        <f>SUM(H65:H73)</f>
        <v>189540014</v>
      </c>
      <c r="K73" s="33"/>
      <c r="P73" s="33"/>
      <c r="Q73" s="33"/>
    </row>
    <row r="74" spans="1:17" x14ac:dyDescent="0.2">
      <c r="A74" s="41"/>
      <c r="B74" s="38"/>
      <c r="C74" s="6"/>
      <c r="D74" s="7"/>
      <c r="E74" s="29"/>
      <c r="F74" s="6"/>
      <c r="G74" s="14"/>
      <c r="H74" s="15"/>
      <c r="I74" s="117"/>
      <c r="J74" s="33"/>
      <c r="K74" s="33"/>
    </row>
    <row r="75" spans="1:17" x14ac:dyDescent="0.2">
      <c r="A75" s="5"/>
      <c r="B75" s="8"/>
      <c r="C75" s="8"/>
      <c r="D75" s="9" t="s">
        <v>38</v>
      </c>
      <c r="E75" s="17">
        <v>1</v>
      </c>
      <c r="F75" s="8" t="s">
        <v>15</v>
      </c>
      <c r="G75" s="14">
        <v>28431100</v>
      </c>
      <c r="H75" s="15">
        <f>E75*G75</f>
        <v>28431100</v>
      </c>
      <c r="I75" s="117"/>
      <c r="J75" s="33">
        <f>0.15*J73</f>
        <v>28431002.099999998</v>
      </c>
      <c r="K75" s="33"/>
      <c r="P75" s="33"/>
      <c r="Q75" s="33"/>
    </row>
    <row r="76" spans="1:17" ht="13.5" thickBot="1" x14ac:dyDescent="0.25">
      <c r="A76" s="30"/>
      <c r="B76" s="10" t="s">
        <v>14</v>
      </c>
      <c r="C76" s="10" t="s">
        <v>14</v>
      </c>
      <c r="D76" s="11" t="s">
        <v>39</v>
      </c>
      <c r="E76" s="28">
        <v>1</v>
      </c>
      <c r="F76" s="10" t="s">
        <v>15</v>
      </c>
      <c r="G76" s="100">
        <v>2234772</v>
      </c>
      <c r="H76" s="101">
        <f>E76*G76</f>
        <v>2234772</v>
      </c>
      <c r="I76" s="117"/>
      <c r="J76" s="33">
        <f>0.45*J62</f>
        <v>2234751.1215702482</v>
      </c>
      <c r="K76" s="33"/>
    </row>
    <row r="77" spans="1:17" ht="13.5" thickTop="1" x14ac:dyDescent="0.2">
      <c r="A77" s="1" t="s">
        <v>33</v>
      </c>
      <c r="B77" s="48"/>
      <c r="C77" s="31" t="s">
        <v>21</v>
      </c>
      <c r="D77" s="23" t="s">
        <v>16</v>
      </c>
      <c r="E77" s="1" t="s">
        <v>17</v>
      </c>
      <c r="G77" s="12" t="s">
        <v>18</v>
      </c>
      <c r="H77" s="12">
        <v>225172000</v>
      </c>
      <c r="J77" s="33">
        <f>SUM(J62:J76)</f>
        <v>225171880.82505968</v>
      </c>
    </row>
    <row r="78" spans="1:17" ht="13.5" thickBot="1" x14ac:dyDescent="0.25">
      <c r="D78" s="24" t="s">
        <v>30</v>
      </c>
      <c r="E78" s="1" t="s">
        <v>17</v>
      </c>
      <c r="F78" s="21"/>
      <c r="G78" s="12" t="s">
        <v>18</v>
      </c>
      <c r="H78" s="36">
        <v>33828000</v>
      </c>
      <c r="I78" s="115"/>
      <c r="J78" s="33">
        <f>0.15*J77</f>
        <v>33775782.123758949</v>
      </c>
    </row>
    <row r="79" spans="1:17" x14ac:dyDescent="0.2">
      <c r="D79" s="23" t="s">
        <v>19</v>
      </c>
      <c r="E79" s="1" t="s">
        <v>17</v>
      </c>
      <c r="G79" s="12" t="s">
        <v>18</v>
      </c>
      <c r="H79" s="49">
        <v>259000000</v>
      </c>
      <c r="I79" s="49"/>
      <c r="J79" s="33">
        <f>SUM(J77:J78)</f>
        <v>258947662.94881862</v>
      </c>
    </row>
    <row r="81" spans="3:4" x14ac:dyDescent="0.2">
      <c r="C81" s="39" t="s">
        <v>32</v>
      </c>
      <c r="D81" s="31" t="s">
        <v>34</v>
      </c>
    </row>
  </sheetData>
  <mergeCells count="1">
    <mergeCell ref="G8:H8"/>
  </mergeCells>
  <printOptions horizontalCentered="1"/>
  <pageMargins left="0.25" right="0.25" top="0.63" bottom="0.5" header="0.25" footer="0.5"/>
  <pageSetup scale="86" orientation="portrait" r:id="rId1"/>
  <headerFooter alignWithMargins="0">
    <oddHeader>&amp;CNorth Carolina Department of Transportation
Preliminary Estimate&amp;R[Page]</oddHeader>
    <oddFooter>Page &amp;P of &amp;N</oddFooter>
  </headerFooter>
  <rowBreaks count="1" manualBreakCount="1">
    <brk id="62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8E544-F8C8-47C0-BF11-5068BBC23A6F}">
  <dimension ref="A1:Q80"/>
  <sheetViews>
    <sheetView topLeftCell="A37" zoomScale="110" zoomScaleNormal="110" workbookViewId="0">
      <selection activeCell="G69" sqref="G69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50.164062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4.83203125" style="12" customWidth="1"/>
    <col min="10" max="10" width="17.83203125" style="1" customWidth="1"/>
    <col min="11" max="11" width="61.6640625" style="1" bestFit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SUM(H78)</f>
        <v>185100000</v>
      </c>
      <c r="I4" s="114"/>
    </row>
    <row r="5" spans="1:11" ht="12.75" customHeight="1" x14ac:dyDescent="0.2">
      <c r="D5" s="31"/>
      <c r="G5" s="22"/>
    </row>
    <row r="6" spans="1:11" ht="12.75" customHeight="1" x14ac:dyDescent="0.35">
      <c r="A6" t="s">
        <v>5</v>
      </c>
      <c r="C6" s="16"/>
      <c r="D6" s="108" t="s">
        <v>133</v>
      </c>
      <c r="E6" s="111">
        <v>43899</v>
      </c>
      <c r="F6" s="31"/>
      <c r="G6" s="20"/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thickBot="1" x14ac:dyDescent="0.25">
      <c r="A8" t="s">
        <v>52</v>
      </c>
      <c r="C8" s="16"/>
      <c r="D8" s="45" t="s">
        <v>136</v>
      </c>
      <c r="E8" s="111">
        <v>43943</v>
      </c>
      <c r="G8" s="138" t="s">
        <v>148</v>
      </c>
      <c r="H8" s="138"/>
      <c r="I8" s="115"/>
    </row>
    <row r="9" spans="1:11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  <c r="I9" s="116"/>
    </row>
    <row r="10" spans="1:11" x14ac:dyDescent="0.2">
      <c r="A10" s="5"/>
      <c r="B10" s="38"/>
      <c r="C10" s="6"/>
      <c r="D10" s="7" t="s">
        <v>20</v>
      </c>
      <c r="E10" s="102">
        <f>339215/43560</f>
        <v>7.7873048668503211</v>
      </c>
      <c r="F10" s="6" t="s">
        <v>22</v>
      </c>
      <c r="G10" s="14">
        <v>40000</v>
      </c>
      <c r="H10" s="15">
        <f>E10*G10</f>
        <v>311492.19467401283</v>
      </c>
      <c r="I10" s="117"/>
      <c r="K10" s="45"/>
    </row>
    <row r="11" spans="1:11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4">
        <v>18</v>
      </c>
      <c r="H11" s="15">
        <f t="shared" ref="H11:H72" si="0">E11*G11</f>
        <v>45000</v>
      </c>
      <c r="I11" s="117"/>
    </row>
    <row r="12" spans="1:11" x14ac:dyDescent="0.2">
      <c r="A12" s="5"/>
      <c r="B12" s="38"/>
      <c r="C12" s="6"/>
      <c r="D12" s="94" t="s">
        <v>97</v>
      </c>
      <c r="E12" s="102">
        <v>7500</v>
      </c>
      <c r="F12" s="6" t="s">
        <v>23</v>
      </c>
      <c r="G12" s="14">
        <v>30</v>
      </c>
      <c r="H12" s="15">
        <f t="shared" si="0"/>
        <v>225000</v>
      </c>
      <c r="I12" s="117"/>
    </row>
    <row r="13" spans="1:11" x14ac:dyDescent="0.2">
      <c r="A13" s="5"/>
      <c r="B13" s="38"/>
      <c r="C13" s="6"/>
      <c r="D13" s="7" t="s">
        <v>45</v>
      </c>
      <c r="E13" s="102">
        <f>236787.51/9</f>
        <v>26309.723333333335</v>
      </c>
      <c r="F13" s="6" t="s">
        <v>24</v>
      </c>
      <c r="G13" s="14">
        <v>6.8</v>
      </c>
      <c r="H13" s="15">
        <f t="shared" si="0"/>
        <v>178906.11866666668</v>
      </c>
      <c r="I13" s="117"/>
      <c r="K13" s="45"/>
    </row>
    <row r="14" spans="1:11" x14ac:dyDescent="0.2">
      <c r="A14" s="5"/>
      <c r="B14" s="38"/>
      <c r="C14" s="6"/>
      <c r="D14" s="7"/>
      <c r="E14" s="103"/>
      <c r="F14" s="6"/>
      <c r="G14" s="14"/>
      <c r="H14" s="15"/>
      <c r="I14" s="117"/>
    </row>
    <row r="15" spans="1:11" x14ac:dyDescent="0.2">
      <c r="A15" s="5"/>
      <c r="B15" s="38"/>
      <c r="C15" s="6"/>
      <c r="D15" s="46" t="s">
        <v>31</v>
      </c>
      <c r="E15" s="102"/>
      <c r="F15" s="6"/>
      <c r="G15" s="14"/>
      <c r="H15" s="15"/>
      <c r="I15" s="117"/>
    </row>
    <row r="16" spans="1:11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  <c r="I16" s="117"/>
    </row>
    <row r="17" spans="1:11" x14ac:dyDescent="0.2">
      <c r="A17" s="5"/>
      <c r="B17" s="38"/>
      <c r="C17" s="6"/>
      <c r="D17" s="7" t="s">
        <v>98</v>
      </c>
      <c r="E17" s="102">
        <v>0.14000000000000001</v>
      </c>
      <c r="F17" s="6" t="s">
        <v>21</v>
      </c>
      <c r="G17" s="14">
        <v>775000</v>
      </c>
      <c r="H17" s="15">
        <f t="shared" si="0"/>
        <v>108500.00000000001</v>
      </c>
      <c r="I17" s="117"/>
    </row>
    <row r="18" spans="1:11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I18" s="117"/>
      <c r="K18" s="45"/>
    </row>
    <row r="19" spans="1:11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I19" s="117"/>
      <c r="K19" s="93"/>
    </row>
    <row r="20" spans="1:11" x14ac:dyDescent="0.2">
      <c r="A20" s="5"/>
      <c r="B20" s="38"/>
      <c r="C20" s="6"/>
      <c r="D20" s="7" t="s">
        <v>53</v>
      </c>
      <c r="E20" s="102">
        <v>0.11600000000000001</v>
      </c>
      <c r="F20" s="6" t="s">
        <v>21</v>
      </c>
      <c r="G20" s="14">
        <v>375000</v>
      </c>
      <c r="H20" s="15">
        <f t="shared" si="0"/>
        <v>43500</v>
      </c>
      <c r="I20" s="117"/>
    </row>
    <row r="21" spans="1:11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I21" s="117"/>
      <c r="K21" s="45"/>
    </row>
    <row r="22" spans="1:11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  <c r="I22" s="117"/>
    </row>
    <row r="23" spans="1:11" x14ac:dyDescent="0.2">
      <c r="A23" s="5"/>
      <c r="B23" s="38"/>
      <c r="C23" s="6"/>
      <c r="D23" s="7" t="s">
        <v>46</v>
      </c>
      <c r="E23" s="102">
        <v>0.39600000000000002</v>
      </c>
      <c r="F23" s="6" t="s">
        <v>21</v>
      </c>
      <c r="G23" s="14">
        <v>100000</v>
      </c>
      <c r="H23" s="15">
        <f t="shared" si="0"/>
        <v>39600</v>
      </c>
      <c r="I23" s="117"/>
    </row>
    <row r="24" spans="1:11" x14ac:dyDescent="0.2">
      <c r="A24" s="5"/>
      <c r="B24" s="38"/>
      <c r="C24" s="6"/>
      <c r="D24" s="7" t="s">
        <v>100</v>
      </c>
      <c r="E24" s="102">
        <v>0</v>
      </c>
      <c r="F24" s="6" t="s">
        <v>21</v>
      </c>
      <c r="G24" s="14">
        <v>0</v>
      </c>
      <c r="H24" s="15">
        <f t="shared" si="0"/>
        <v>0</v>
      </c>
      <c r="I24" s="117"/>
    </row>
    <row r="25" spans="1:11" x14ac:dyDescent="0.2">
      <c r="A25" s="5"/>
      <c r="B25" s="38"/>
      <c r="C25" s="6"/>
      <c r="D25" s="7"/>
      <c r="E25" s="104"/>
      <c r="F25" s="6"/>
      <c r="G25" s="14"/>
      <c r="H25" s="15"/>
      <c r="I25" s="117"/>
    </row>
    <row r="26" spans="1:11" x14ac:dyDescent="0.2">
      <c r="A26" s="5"/>
      <c r="B26" s="38"/>
      <c r="C26" s="6"/>
      <c r="D26" s="7" t="s">
        <v>25</v>
      </c>
      <c r="E26" s="103">
        <f>ROUND(E29*1.1, -2)</f>
        <v>14000</v>
      </c>
      <c r="F26" s="6" t="s">
        <v>24</v>
      </c>
      <c r="G26" s="14">
        <v>2.75</v>
      </c>
      <c r="H26" s="15">
        <f t="shared" si="0"/>
        <v>38500</v>
      </c>
      <c r="I26" s="117"/>
    </row>
    <row r="27" spans="1:11" x14ac:dyDescent="0.2">
      <c r="A27" s="5"/>
      <c r="B27" s="38"/>
      <c r="C27" s="6"/>
      <c r="D27" s="7"/>
      <c r="E27" s="103"/>
      <c r="F27" s="6"/>
      <c r="G27" s="14"/>
      <c r="H27" s="15"/>
      <c r="I27" s="117"/>
    </row>
    <row r="28" spans="1:11" x14ac:dyDescent="0.2">
      <c r="A28" s="5"/>
      <c r="B28" s="38"/>
      <c r="C28" s="6"/>
      <c r="D28" s="46" t="s">
        <v>40</v>
      </c>
      <c r="E28" s="103"/>
      <c r="F28" s="6"/>
      <c r="G28" s="14"/>
      <c r="H28" s="15"/>
      <c r="I28" s="117"/>
    </row>
    <row r="29" spans="1:11" x14ac:dyDescent="0.2">
      <c r="A29" s="5"/>
      <c r="B29" s="38"/>
      <c r="C29" s="6"/>
      <c r="D29" s="7" t="s">
        <v>47</v>
      </c>
      <c r="E29" s="103">
        <f>114425/9</f>
        <v>12713.888888888889</v>
      </c>
      <c r="F29" s="6" t="s">
        <v>24</v>
      </c>
      <c r="G29" s="14">
        <v>70</v>
      </c>
      <c r="H29" s="15">
        <f t="shared" si="0"/>
        <v>889972.22222222225</v>
      </c>
      <c r="I29" s="117"/>
      <c r="K29" s="45"/>
    </row>
    <row r="30" spans="1:11" x14ac:dyDescent="0.2">
      <c r="A30" s="5"/>
      <c r="B30" s="38"/>
      <c r="C30" s="6"/>
      <c r="D30" s="7" t="s">
        <v>48</v>
      </c>
      <c r="E30" s="103">
        <f>47726/9</f>
        <v>5302.8888888888887</v>
      </c>
      <c r="F30" s="6" t="s">
        <v>24</v>
      </c>
      <c r="G30" s="14">
        <v>19</v>
      </c>
      <c r="H30" s="15">
        <f t="shared" si="0"/>
        <v>100754.88888888889</v>
      </c>
      <c r="I30" s="117"/>
      <c r="K30" s="45"/>
    </row>
    <row r="31" spans="1:11" x14ac:dyDescent="0.2">
      <c r="A31" s="5"/>
      <c r="B31" s="38"/>
      <c r="C31" s="6"/>
      <c r="D31" s="7"/>
      <c r="E31" s="103"/>
      <c r="F31" s="6"/>
      <c r="G31" s="14"/>
      <c r="H31" s="15"/>
      <c r="I31" s="117"/>
      <c r="K31" s="93"/>
    </row>
    <row r="32" spans="1:11" x14ac:dyDescent="0.2">
      <c r="A32" s="95"/>
      <c r="B32" s="52"/>
      <c r="C32" s="6"/>
      <c r="D32" s="7" t="s">
        <v>105</v>
      </c>
      <c r="E32" s="103">
        <v>4162</v>
      </c>
      <c r="F32" s="6" t="s">
        <v>27</v>
      </c>
      <c r="G32" s="14">
        <v>20</v>
      </c>
      <c r="H32" s="15">
        <f t="shared" si="0"/>
        <v>83240</v>
      </c>
      <c r="I32" s="117"/>
      <c r="K32" s="45"/>
    </row>
    <row r="33" spans="1:17" x14ac:dyDescent="0.2">
      <c r="A33" s="95"/>
      <c r="B33" s="52"/>
      <c r="C33" s="6"/>
      <c r="D33" s="7"/>
      <c r="E33" s="103"/>
      <c r="F33" s="6"/>
      <c r="G33" s="14"/>
      <c r="H33" s="15"/>
      <c r="I33" s="117"/>
      <c r="K33" s="93"/>
    </row>
    <row r="34" spans="1:17" x14ac:dyDescent="0.2">
      <c r="A34" s="95"/>
      <c r="B34" s="52"/>
      <c r="C34" s="6"/>
      <c r="D34" s="7" t="s">
        <v>129</v>
      </c>
      <c r="E34" s="103">
        <f>18937/9</f>
        <v>2104.1111111111113</v>
      </c>
      <c r="F34" s="6" t="s">
        <v>24</v>
      </c>
      <c r="G34" s="14">
        <v>44</v>
      </c>
      <c r="H34" s="15">
        <f t="shared" si="0"/>
        <v>92580.888888888905</v>
      </c>
      <c r="I34" s="117"/>
      <c r="K34" s="45"/>
    </row>
    <row r="35" spans="1:17" x14ac:dyDescent="0.2">
      <c r="A35" s="95"/>
      <c r="B35" s="52"/>
      <c r="C35" s="6"/>
      <c r="D35" s="7"/>
      <c r="E35" s="103"/>
      <c r="F35" s="6"/>
      <c r="G35" s="14"/>
      <c r="H35" s="15"/>
      <c r="I35" s="117"/>
      <c r="K35" s="93"/>
    </row>
    <row r="36" spans="1:17" x14ac:dyDescent="0.2">
      <c r="A36" s="5"/>
      <c r="B36" s="38"/>
      <c r="C36" s="6"/>
      <c r="D36" s="46" t="s">
        <v>42</v>
      </c>
      <c r="E36" s="103"/>
      <c r="F36" s="6"/>
      <c r="G36" s="14"/>
      <c r="H36" s="15"/>
      <c r="I36" s="117"/>
      <c r="K36" s="93"/>
    </row>
    <row r="37" spans="1:17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1.25</v>
      </c>
      <c r="H37" s="15">
        <f t="shared" si="0"/>
        <v>7125</v>
      </c>
      <c r="I37" s="117"/>
    </row>
    <row r="38" spans="1:17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20</v>
      </c>
      <c r="H38" s="15">
        <f t="shared" si="0"/>
        <v>90000</v>
      </c>
      <c r="I38" s="117"/>
      <c r="K38" s="93"/>
    </row>
    <row r="39" spans="1:17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3800</v>
      </c>
      <c r="H39" s="15">
        <f t="shared" si="0"/>
        <v>45600</v>
      </c>
      <c r="I39" s="117"/>
    </row>
    <row r="40" spans="1:17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2000</v>
      </c>
      <c r="H40" s="15">
        <f t="shared" si="0"/>
        <v>24000</v>
      </c>
      <c r="I40" s="117"/>
    </row>
    <row r="41" spans="1:17" x14ac:dyDescent="0.2">
      <c r="A41" s="5"/>
      <c r="B41" s="38"/>
      <c r="C41" s="6"/>
      <c r="D41" s="7"/>
      <c r="E41" s="97"/>
      <c r="F41" s="6"/>
      <c r="G41" s="14"/>
      <c r="H41" s="15"/>
      <c r="I41" s="118"/>
      <c r="K41" s="93"/>
    </row>
    <row r="42" spans="1:17" x14ac:dyDescent="0.2">
      <c r="A42" s="5"/>
      <c r="B42" s="38"/>
      <c r="C42" s="6"/>
      <c r="D42" s="7" t="s">
        <v>26</v>
      </c>
      <c r="E42" s="103">
        <f>610405.6/43560</f>
        <v>14.012984389348025</v>
      </c>
      <c r="F42" s="6" t="s">
        <v>22</v>
      </c>
      <c r="G42" s="14">
        <v>38000</v>
      </c>
      <c r="H42" s="15">
        <f t="shared" si="0"/>
        <v>532493.40679522499</v>
      </c>
      <c r="I42" s="117"/>
      <c r="K42" s="45"/>
    </row>
    <row r="43" spans="1:17" x14ac:dyDescent="0.2">
      <c r="A43" s="5"/>
      <c r="B43" s="38"/>
      <c r="C43" s="6"/>
      <c r="D43" s="7"/>
      <c r="E43" s="99"/>
      <c r="F43" s="6"/>
      <c r="G43" s="14"/>
      <c r="H43" s="15"/>
      <c r="I43" s="117"/>
    </row>
    <row r="44" spans="1:17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500000</v>
      </c>
      <c r="H44" s="15">
        <f t="shared" si="0"/>
        <v>500000</v>
      </c>
      <c r="I44" s="117"/>
    </row>
    <row r="45" spans="1:17" x14ac:dyDescent="0.2">
      <c r="A45" s="5"/>
      <c r="B45" s="38"/>
      <c r="C45" s="6"/>
      <c r="D45" s="7"/>
      <c r="E45" s="99"/>
      <c r="F45" s="6"/>
      <c r="G45" s="14"/>
      <c r="H45" s="15"/>
      <c r="I45" s="117"/>
      <c r="P45" s="32"/>
      <c r="Q45" s="47"/>
    </row>
    <row r="46" spans="1:17" x14ac:dyDescent="0.2">
      <c r="A46" s="5"/>
      <c r="B46" s="38"/>
      <c r="C46" s="6"/>
      <c r="D46" s="7" t="s">
        <v>110</v>
      </c>
      <c r="E46" s="97">
        <v>2</v>
      </c>
      <c r="F46" s="6" t="s">
        <v>35</v>
      </c>
      <c r="G46" s="14">
        <v>180000</v>
      </c>
      <c r="H46" s="15">
        <f t="shared" si="0"/>
        <v>360000</v>
      </c>
      <c r="I46" s="117"/>
      <c r="K46" s="93"/>
      <c r="P46" s="32"/>
      <c r="Q46" s="47"/>
    </row>
    <row r="47" spans="1:17" x14ac:dyDescent="0.2">
      <c r="A47" s="5"/>
      <c r="B47" s="38"/>
      <c r="C47" s="6"/>
      <c r="D47" s="7"/>
      <c r="E47" s="97"/>
      <c r="F47" s="6"/>
      <c r="G47" s="14"/>
      <c r="H47" s="15"/>
      <c r="I47" s="117"/>
      <c r="K47" s="93"/>
      <c r="P47" s="32"/>
      <c r="Q47" s="47"/>
    </row>
    <row r="48" spans="1:17" x14ac:dyDescent="0.2">
      <c r="A48" s="5"/>
      <c r="B48" s="38"/>
      <c r="C48" s="6"/>
      <c r="D48" s="46" t="s">
        <v>107</v>
      </c>
      <c r="E48" s="97"/>
      <c r="F48" s="6"/>
      <c r="G48" s="14"/>
      <c r="H48" s="15"/>
      <c r="I48" s="117"/>
      <c r="K48" s="93"/>
      <c r="P48" s="32"/>
      <c r="Q48" s="47"/>
    </row>
    <row r="49" spans="1:17" x14ac:dyDescent="0.2">
      <c r="A49" s="5"/>
      <c r="B49" s="38"/>
      <c r="C49" s="6"/>
      <c r="D49" s="7" t="s">
        <v>128</v>
      </c>
      <c r="E49" s="97">
        <v>1</v>
      </c>
      <c r="F49" s="6" t="s">
        <v>35</v>
      </c>
      <c r="G49" s="14">
        <v>400000</v>
      </c>
      <c r="H49" s="15">
        <f t="shared" si="0"/>
        <v>400000</v>
      </c>
      <c r="I49" s="117"/>
      <c r="K49" s="93"/>
      <c r="P49" s="32"/>
      <c r="Q49" s="47"/>
    </row>
    <row r="50" spans="1:17" x14ac:dyDescent="0.2">
      <c r="A50" s="5"/>
      <c r="B50" s="38"/>
      <c r="C50" s="6"/>
      <c r="D50" s="7"/>
      <c r="E50" s="99"/>
      <c r="F50" s="6"/>
      <c r="G50" s="14"/>
      <c r="H50" s="15"/>
      <c r="I50" s="117"/>
      <c r="P50" s="32"/>
      <c r="Q50" s="47"/>
    </row>
    <row r="51" spans="1:17" x14ac:dyDescent="0.2">
      <c r="A51" s="5"/>
      <c r="B51" s="38"/>
      <c r="C51" s="6"/>
      <c r="D51" s="46" t="s">
        <v>29</v>
      </c>
      <c r="E51" s="98"/>
      <c r="F51" s="6"/>
      <c r="G51" s="14"/>
      <c r="H51" s="15"/>
      <c r="I51" s="117"/>
      <c r="K51" s="93"/>
      <c r="P51" s="32"/>
      <c r="Q51" s="47"/>
    </row>
    <row r="52" spans="1:17" x14ac:dyDescent="0.2">
      <c r="A52" s="5"/>
      <c r="B52" s="38"/>
      <c r="C52" s="6"/>
      <c r="D52" s="7" t="s">
        <v>99</v>
      </c>
      <c r="E52" s="98">
        <f t="shared" ref="E52:E58" si="1">E16</f>
        <v>0</v>
      </c>
      <c r="F52" s="6" t="s">
        <v>21</v>
      </c>
      <c r="G52" s="14">
        <v>0</v>
      </c>
      <c r="H52" s="15">
        <f t="shared" si="0"/>
        <v>0</v>
      </c>
      <c r="I52" s="117"/>
      <c r="P52" s="33"/>
      <c r="Q52" s="33"/>
    </row>
    <row r="53" spans="1:17" x14ac:dyDescent="0.2">
      <c r="A53" s="5"/>
      <c r="B53" s="38"/>
      <c r="C53" s="6"/>
      <c r="D53" s="7" t="s">
        <v>98</v>
      </c>
      <c r="E53" s="98">
        <f t="shared" si="1"/>
        <v>0.14000000000000001</v>
      </c>
      <c r="F53" s="6" t="s">
        <v>21</v>
      </c>
      <c r="G53" s="14">
        <v>40000</v>
      </c>
      <c r="H53" s="15">
        <f t="shared" si="0"/>
        <v>5600.0000000000009</v>
      </c>
      <c r="I53" s="117"/>
      <c r="P53" s="33"/>
      <c r="Q53" s="33"/>
    </row>
    <row r="54" spans="1:17" x14ac:dyDescent="0.2">
      <c r="A54" s="5"/>
      <c r="B54" s="38"/>
      <c r="C54" s="6"/>
      <c r="D54" s="7" t="s">
        <v>103</v>
      </c>
      <c r="E54" s="98">
        <f t="shared" si="1"/>
        <v>0</v>
      </c>
      <c r="F54" s="6" t="s">
        <v>21</v>
      </c>
      <c r="G54" s="14">
        <v>0</v>
      </c>
      <c r="H54" s="15">
        <f t="shared" si="0"/>
        <v>0</v>
      </c>
      <c r="I54" s="117"/>
      <c r="K54" s="45"/>
      <c r="P54" s="33"/>
      <c r="Q54" s="33"/>
    </row>
    <row r="55" spans="1:17" x14ac:dyDescent="0.2">
      <c r="A55" s="5"/>
      <c r="B55" s="38"/>
      <c r="C55" s="6"/>
      <c r="D55" s="7" t="s">
        <v>51</v>
      </c>
      <c r="E55" s="98">
        <f t="shared" si="1"/>
        <v>0</v>
      </c>
      <c r="F55" s="6" t="s">
        <v>21</v>
      </c>
      <c r="G55" s="14">
        <v>0</v>
      </c>
      <c r="H55" s="15">
        <f t="shared" si="0"/>
        <v>0</v>
      </c>
      <c r="I55" s="117"/>
      <c r="P55" s="33"/>
      <c r="Q55" s="33"/>
    </row>
    <row r="56" spans="1:17" x14ac:dyDescent="0.2">
      <c r="A56" s="5"/>
      <c r="B56" s="38"/>
      <c r="C56" s="6"/>
      <c r="D56" s="7" t="s">
        <v>53</v>
      </c>
      <c r="E56" s="98">
        <f t="shared" si="1"/>
        <v>0.11600000000000001</v>
      </c>
      <c r="F56" s="6" t="s">
        <v>21</v>
      </c>
      <c r="G56" s="14">
        <v>20000</v>
      </c>
      <c r="H56" s="15">
        <f t="shared" si="0"/>
        <v>2320</v>
      </c>
      <c r="I56" s="117"/>
      <c r="P56" s="33"/>
      <c r="Q56" s="33"/>
    </row>
    <row r="57" spans="1:17" x14ac:dyDescent="0.2">
      <c r="A57" s="5"/>
      <c r="B57" s="38"/>
      <c r="C57" s="6"/>
      <c r="D57" s="7" t="s">
        <v>49</v>
      </c>
      <c r="E57" s="98">
        <f t="shared" si="1"/>
        <v>0</v>
      </c>
      <c r="F57" s="6" t="s">
        <v>21</v>
      </c>
      <c r="G57" s="14">
        <v>0</v>
      </c>
      <c r="H57" s="15">
        <f t="shared" si="0"/>
        <v>0</v>
      </c>
      <c r="I57" s="117"/>
      <c r="P57" s="33"/>
      <c r="Q57" s="33"/>
    </row>
    <row r="58" spans="1:17" x14ac:dyDescent="0.2">
      <c r="A58" s="5"/>
      <c r="B58" s="38"/>
      <c r="C58" s="6"/>
      <c r="D58" s="7" t="s">
        <v>54</v>
      </c>
      <c r="E58" s="98">
        <f t="shared" si="1"/>
        <v>0</v>
      </c>
      <c r="F58" s="6" t="s">
        <v>21</v>
      </c>
      <c r="G58" s="14">
        <v>0</v>
      </c>
      <c r="H58" s="15">
        <f t="shared" si="0"/>
        <v>0</v>
      </c>
      <c r="I58" s="117"/>
      <c r="P58" s="33"/>
      <c r="Q58" s="33"/>
    </row>
    <row r="59" spans="1:17" x14ac:dyDescent="0.2">
      <c r="A59" s="5"/>
      <c r="B59" s="38"/>
      <c r="C59" s="6"/>
      <c r="D59" s="7" t="s">
        <v>46</v>
      </c>
      <c r="E59" s="98">
        <v>0</v>
      </c>
      <c r="F59" s="6" t="s">
        <v>21</v>
      </c>
      <c r="G59" s="14">
        <v>0</v>
      </c>
      <c r="H59" s="15">
        <f t="shared" si="0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100</v>
      </c>
      <c r="E60" s="98">
        <f>E24</f>
        <v>0</v>
      </c>
      <c r="F60" s="6" t="s">
        <v>21</v>
      </c>
      <c r="G60" s="14">
        <v>0</v>
      </c>
      <c r="H60" s="15">
        <f t="shared" si="0"/>
        <v>0</v>
      </c>
      <c r="I60" s="117"/>
      <c r="J60" s="33">
        <f>SUM(H10:H60)</f>
        <v>4124184.7201359048</v>
      </c>
      <c r="P60" s="33"/>
      <c r="Q60" s="33"/>
    </row>
    <row r="61" spans="1:17" x14ac:dyDescent="0.2">
      <c r="A61" s="5"/>
      <c r="B61" s="38"/>
      <c r="C61" s="6"/>
      <c r="D61" s="7"/>
      <c r="E61" s="98"/>
      <c r="F61" s="6"/>
      <c r="G61" s="14"/>
      <c r="H61" s="15"/>
      <c r="I61" s="117"/>
      <c r="P61" s="33"/>
      <c r="Q61" s="33"/>
    </row>
    <row r="62" spans="1:17" x14ac:dyDescent="0.2">
      <c r="A62" s="95"/>
      <c r="B62" s="52"/>
      <c r="C62" s="6"/>
      <c r="D62" s="121" t="s">
        <v>104</v>
      </c>
      <c r="E62" s="98"/>
      <c r="F62" s="6"/>
      <c r="G62" s="14"/>
      <c r="H62" s="15"/>
      <c r="I62" s="117"/>
      <c r="K62" s="93"/>
      <c r="P62" s="33"/>
      <c r="Q62" s="33"/>
    </row>
    <row r="63" spans="1:17" x14ac:dyDescent="0.2">
      <c r="A63" s="95"/>
      <c r="B63" s="52"/>
      <c r="C63" s="6"/>
      <c r="D63" s="7" t="s">
        <v>137</v>
      </c>
      <c r="E63" s="98">
        <v>1</v>
      </c>
      <c r="F63" s="6" t="s">
        <v>35</v>
      </c>
      <c r="G63" s="122">
        <v>1980000</v>
      </c>
      <c r="H63" s="15">
        <f t="shared" si="0"/>
        <v>1980000</v>
      </c>
      <c r="I63" s="117"/>
      <c r="K63" s="45"/>
      <c r="L63" s="45"/>
      <c r="P63" s="33"/>
      <c r="Q63" s="47"/>
    </row>
    <row r="64" spans="1:17" x14ac:dyDescent="0.2">
      <c r="A64" s="95"/>
      <c r="B64" s="52"/>
      <c r="C64" s="6"/>
      <c r="D64" s="7" t="s">
        <v>145</v>
      </c>
      <c r="E64" s="98">
        <v>1</v>
      </c>
      <c r="F64" s="6" t="s">
        <v>35</v>
      </c>
      <c r="G64" s="119">
        <v>15000000</v>
      </c>
      <c r="H64" s="15">
        <f t="shared" si="0"/>
        <v>15000000</v>
      </c>
      <c r="I64" s="117"/>
      <c r="K64" s="45"/>
      <c r="L64" s="45"/>
      <c r="P64" s="33"/>
      <c r="Q64" s="47"/>
    </row>
    <row r="65" spans="1:17" x14ac:dyDescent="0.2">
      <c r="A65" s="95"/>
      <c r="B65" s="52"/>
      <c r="C65" s="6"/>
      <c r="D65" s="7"/>
      <c r="E65" s="98"/>
      <c r="F65" s="6"/>
      <c r="G65" s="14"/>
      <c r="H65" s="15"/>
      <c r="I65" s="117"/>
      <c r="K65" s="45"/>
      <c r="L65" s="45"/>
      <c r="P65" s="33"/>
      <c r="Q65" s="47"/>
    </row>
    <row r="66" spans="1:17" x14ac:dyDescent="0.2">
      <c r="A66" s="95"/>
      <c r="B66" s="52"/>
      <c r="C66" s="6"/>
      <c r="D66" s="7" t="s">
        <v>141</v>
      </c>
      <c r="E66" s="102">
        <v>151470</v>
      </c>
      <c r="F66" s="6" t="s">
        <v>118</v>
      </c>
      <c r="G66" s="14">
        <v>461</v>
      </c>
      <c r="H66" s="15">
        <f t="shared" si="0"/>
        <v>69827670</v>
      </c>
      <c r="I66" s="117"/>
      <c r="K66" s="45" t="s">
        <v>130</v>
      </c>
      <c r="L66" s="45"/>
      <c r="P66" s="33"/>
      <c r="Q66" s="47"/>
    </row>
    <row r="67" spans="1:17" x14ac:dyDescent="0.2">
      <c r="A67" s="95"/>
      <c r="B67" s="52"/>
      <c r="C67" s="6"/>
      <c r="D67" s="7" t="s">
        <v>138</v>
      </c>
      <c r="E67" s="98">
        <v>497850</v>
      </c>
      <c r="F67" s="6" t="s">
        <v>118</v>
      </c>
      <c r="G67" s="122">
        <v>95</v>
      </c>
      <c r="H67" s="15">
        <f t="shared" si="0"/>
        <v>47295750</v>
      </c>
      <c r="I67" s="117"/>
      <c r="K67" s="45" t="s">
        <v>130</v>
      </c>
      <c r="L67" s="45"/>
      <c r="P67" s="33"/>
      <c r="Q67" s="47"/>
    </row>
    <row r="68" spans="1:17" x14ac:dyDescent="0.2">
      <c r="A68" s="95"/>
      <c r="B68" s="52"/>
      <c r="C68" s="6"/>
      <c r="D68" s="7"/>
      <c r="E68" s="98"/>
      <c r="F68" s="6"/>
      <c r="G68" s="14"/>
      <c r="H68" s="15"/>
      <c r="I68" s="117"/>
      <c r="K68" s="45"/>
      <c r="L68" s="45"/>
      <c r="P68" s="33"/>
      <c r="Q68" s="47"/>
    </row>
    <row r="69" spans="1:17" x14ac:dyDescent="0.2">
      <c r="A69" s="95"/>
      <c r="B69" s="52"/>
      <c r="C69" s="6"/>
      <c r="D69" s="7" t="s">
        <v>109</v>
      </c>
      <c r="E69" s="102">
        <v>3</v>
      </c>
      <c r="F69" s="6" t="s">
        <v>35</v>
      </c>
      <c r="G69" s="122">
        <v>8500</v>
      </c>
      <c r="H69" s="15">
        <f t="shared" si="0"/>
        <v>25500</v>
      </c>
      <c r="I69" s="117"/>
      <c r="K69" s="45"/>
      <c r="P69" s="33"/>
      <c r="Q69" s="47"/>
    </row>
    <row r="70" spans="1:17" x14ac:dyDescent="0.2">
      <c r="A70" s="96"/>
      <c r="B70" s="52"/>
      <c r="C70" s="6"/>
      <c r="D70" s="7"/>
      <c r="E70" s="42"/>
      <c r="F70" s="6"/>
      <c r="G70" s="14"/>
      <c r="H70" s="15"/>
      <c r="I70" s="117"/>
      <c r="K70" s="93"/>
      <c r="P70" s="33"/>
    </row>
    <row r="71" spans="1:17" ht="12.75" customHeight="1" x14ac:dyDescent="0.2">
      <c r="A71" s="41"/>
      <c r="B71" s="38"/>
      <c r="C71" s="6"/>
      <c r="D71" s="46" t="s">
        <v>37</v>
      </c>
      <c r="E71" s="29"/>
      <c r="F71" s="6"/>
      <c r="G71" s="14"/>
      <c r="H71" s="15"/>
      <c r="I71" s="117"/>
      <c r="K71" s="33"/>
      <c r="P71" s="33"/>
      <c r="Q71" s="33"/>
    </row>
    <row r="72" spans="1:17" x14ac:dyDescent="0.2">
      <c r="A72" s="41"/>
      <c r="B72" s="38"/>
      <c r="C72" s="6"/>
      <c r="D72" s="7" t="s">
        <v>135</v>
      </c>
      <c r="E72" s="29">
        <v>1</v>
      </c>
      <c r="F72" s="6" t="s">
        <v>15</v>
      </c>
      <c r="G72" s="14">
        <v>585064</v>
      </c>
      <c r="H72" s="15">
        <f t="shared" si="0"/>
        <v>585064</v>
      </c>
      <c r="I72" s="117"/>
      <c r="J72" s="33">
        <f>SUM(H63:H72)</f>
        <v>134713984</v>
      </c>
      <c r="K72" s="33"/>
      <c r="P72" s="33"/>
      <c r="Q72" s="33"/>
    </row>
    <row r="73" spans="1:17" x14ac:dyDescent="0.2">
      <c r="A73" s="41"/>
      <c r="B73" s="38"/>
      <c r="C73" s="6"/>
      <c r="D73" s="7"/>
      <c r="E73" s="29"/>
      <c r="F73" s="6"/>
      <c r="G73" s="14"/>
      <c r="H73" s="15"/>
      <c r="I73" s="117"/>
      <c r="K73" s="33"/>
    </row>
    <row r="74" spans="1:17" x14ac:dyDescent="0.2">
      <c r="A74" s="5"/>
      <c r="B74" s="8"/>
      <c r="C74" s="8"/>
      <c r="D74" s="9" t="s">
        <v>38</v>
      </c>
      <c r="E74" s="17">
        <v>1</v>
      </c>
      <c r="F74" s="8" t="s">
        <v>15</v>
      </c>
      <c r="G74" s="14">
        <v>20207947</v>
      </c>
      <c r="H74" s="15">
        <f>E74*G74</f>
        <v>20207947</v>
      </c>
      <c r="I74" s="117"/>
      <c r="J74" s="33">
        <f>0.15*J72</f>
        <v>20207097.599999998</v>
      </c>
      <c r="K74" s="33"/>
      <c r="P74" s="33"/>
      <c r="Q74" s="33"/>
    </row>
    <row r="75" spans="1:17" ht="13.5" thickBot="1" x14ac:dyDescent="0.25">
      <c r="A75" s="30"/>
      <c r="B75" s="10" t="s">
        <v>14</v>
      </c>
      <c r="C75" s="10" t="s">
        <v>14</v>
      </c>
      <c r="D75" s="11" t="s">
        <v>39</v>
      </c>
      <c r="E75" s="28">
        <v>1</v>
      </c>
      <c r="F75" s="10" t="s">
        <v>15</v>
      </c>
      <c r="G75" s="100">
        <v>1855884</v>
      </c>
      <c r="H75" s="101">
        <f>E75*G75</f>
        <v>1855884</v>
      </c>
      <c r="I75" s="117"/>
      <c r="J75" s="33">
        <f>0.45*J60</f>
        <v>1855883.1240611572</v>
      </c>
      <c r="K75" s="33"/>
    </row>
    <row r="76" spans="1:17" ht="13.5" thickTop="1" x14ac:dyDescent="0.2">
      <c r="A76" s="1" t="s">
        <v>33</v>
      </c>
      <c r="B76" s="48"/>
      <c r="C76" s="31" t="s">
        <v>21</v>
      </c>
      <c r="D76" s="23" t="s">
        <v>16</v>
      </c>
      <c r="E76" s="1" t="s">
        <v>17</v>
      </c>
      <c r="G76" s="12" t="s">
        <v>18</v>
      </c>
      <c r="H76" s="12">
        <v>160902000</v>
      </c>
      <c r="J76" s="33">
        <f>SUM(J60:J75)</f>
        <v>160901149.44419706</v>
      </c>
    </row>
    <row r="77" spans="1:17" ht="13.5" thickBot="1" x14ac:dyDescent="0.25">
      <c r="D77" s="24" t="s">
        <v>30</v>
      </c>
      <c r="E77" s="1" t="s">
        <v>17</v>
      </c>
      <c r="F77" s="21"/>
      <c r="G77" s="12" t="s">
        <v>18</v>
      </c>
      <c r="H77" s="36">
        <v>24198000</v>
      </c>
      <c r="I77" s="115"/>
      <c r="J77" s="33">
        <f>0.15*J76</f>
        <v>24135172.416629557</v>
      </c>
    </row>
    <row r="78" spans="1:17" x14ac:dyDescent="0.2">
      <c r="D78" s="23" t="s">
        <v>19</v>
      </c>
      <c r="E78" s="1" t="s">
        <v>17</v>
      </c>
      <c r="G78" s="12" t="s">
        <v>18</v>
      </c>
      <c r="H78" s="49">
        <v>185100000</v>
      </c>
      <c r="I78" s="49"/>
      <c r="J78" s="33">
        <f>SUM(J76:J77)</f>
        <v>185036321.86082661</v>
      </c>
    </row>
    <row r="80" spans="1:17" x14ac:dyDescent="0.2">
      <c r="C80" s="39" t="s">
        <v>32</v>
      </c>
      <c r="D80" s="31" t="s">
        <v>34</v>
      </c>
    </row>
  </sheetData>
  <mergeCells count="1">
    <mergeCell ref="G8:H8"/>
  </mergeCells>
  <printOptions horizontalCentered="1"/>
  <pageMargins left="0.25" right="0.25" top="0.63" bottom="0.5" header="0.25" footer="0.5"/>
  <pageSetup scale="75" orientation="portrait" r:id="rId1"/>
  <headerFooter alignWithMargins="0">
    <oddHeader>&amp;CNorth Carolina Department of Transportation
Preliminary Estimate&amp;R[Page]</oddHeader>
  </headerFooter>
  <rowBreaks count="1" manualBreakCount="1">
    <brk id="70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BBB5F-69E1-4BAC-8CA7-D9B438D8C4D7}">
  <dimension ref="A1:Q80"/>
  <sheetViews>
    <sheetView topLeftCell="A43" zoomScale="110" zoomScaleNormal="110" workbookViewId="0">
      <selection activeCell="J70" sqref="J70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47.664062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4.83203125" style="12" customWidth="1"/>
    <col min="10" max="10" width="17.83203125" style="1" customWidth="1"/>
    <col min="11" max="11" width="61.6640625" style="1" bestFit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SUM(H78)</f>
        <v>475700000</v>
      </c>
      <c r="I4" s="114"/>
    </row>
    <row r="5" spans="1:11" ht="12.75" customHeight="1" x14ac:dyDescent="0.2">
      <c r="D5" s="31"/>
      <c r="G5" s="22"/>
    </row>
    <row r="6" spans="1:11" ht="12.75" customHeight="1" x14ac:dyDescent="0.35">
      <c r="A6" t="s">
        <v>5</v>
      </c>
      <c r="C6" s="16"/>
      <c r="D6" s="108" t="s">
        <v>133</v>
      </c>
      <c r="E6" s="111">
        <v>43899</v>
      </c>
      <c r="F6" s="31"/>
      <c r="G6" s="20"/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thickBot="1" x14ac:dyDescent="0.25">
      <c r="A8" t="s">
        <v>52</v>
      </c>
      <c r="C8" s="16"/>
      <c r="D8" s="45" t="s">
        <v>136</v>
      </c>
      <c r="E8" s="111">
        <v>43943</v>
      </c>
      <c r="G8" s="138" t="s">
        <v>148</v>
      </c>
      <c r="H8" s="138"/>
      <c r="I8" s="115"/>
    </row>
    <row r="9" spans="1:11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  <c r="I9" s="116"/>
    </row>
    <row r="10" spans="1:11" x14ac:dyDescent="0.2">
      <c r="A10" s="5"/>
      <c r="B10" s="38"/>
      <c r="C10" s="6"/>
      <c r="D10" s="7" t="s">
        <v>20</v>
      </c>
      <c r="E10" s="102">
        <f>339215/43560</f>
        <v>7.7873048668503211</v>
      </c>
      <c r="F10" s="6" t="s">
        <v>22</v>
      </c>
      <c r="G10" s="14">
        <v>40000</v>
      </c>
      <c r="H10" s="15">
        <f>E10*G10</f>
        <v>311492.19467401283</v>
      </c>
      <c r="I10" s="117"/>
      <c r="K10" s="45"/>
    </row>
    <row r="11" spans="1:11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4">
        <v>18</v>
      </c>
      <c r="H11" s="15">
        <f t="shared" ref="H11:H72" si="0">E11*G11</f>
        <v>45000</v>
      </c>
      <c r="I11" s="117"/>
    </row>
    <row r="12" spans="1:11" x14ac:dyDescent="0.2">
      <c r="A12" s="5"/>
      <c r="B12" s="38"/>
      <c r="C12" s="6"/>
      <c r="D12" s="94" t="s">
        <v>97</v>
      </c>
      <c r="E12" s="102">
        <v>7500</v>
      </c>
      <c r="F12" s="6" t="s">
        <v>23</v>
      </c>
      <c r="G12" s="14">
        <v>30</v>
      </c>
      <c r="H12" s="15">
        <f t="shared" si="0"/>
        <v>225000</v>
      </c>
      <c r="I12" s="117"/>
    </row>
    <row r="13" spans="1:11" x14ac:dyDescent="0.2">
      <c r="A13" s="5"/>
      <c r="B13" s="38"/>
      <c r="C13" s="6"/>
      <c r="D13" s="7" t="s">
        <v>45</v>
      </c>
      <c r="E13" s="102">
        <f>236787.51/9</f>
        <v>26309.723333333335</v>
      </c>
      <c r="F13" s="6" t="s">
        <v>24</v>
      </c>
      <c r="G13" s="14">
        <v>6.8</v>
      </c>
      <c r="H13" s="15">
        <f t="shared" si="0"/>
        <v>178906.11866666668</v>
      </c>
      <c r="I13" s="117"/>
      <c r="K13" s="45"/>
    </row>
    <row r="14" spans="1:11" x14ac:dyDescent="0.2">
      <c r="A14" s="5"/>
      <c r="B14" s="38"/>
      <c r="C14" s="6"/>
      <c r="D14" s="7"/>
      <c r="E14" s="103"/>
      <c r="F14" s="6"/>
      <c r="G14" s="14"/>
      <c r="H14" s="15"/>
      <c r="I14" s="117"/>
    </row>
    <row r="15" spans="1:11" x14ac:dyDescent="0.2">
      <c r="A15" s="5"/>
      <c r="B15" s="38"/>
      <c r="C15" s="6"/>
      <c r="D15" s="46" t="s">
        <v>31</v>
      </c>
      <c r="E15" s="102"/>
      <c r="F15" s="6"/>
      <c r="G15" s="14"/>
      <c r="H15" s="15"/>
      <c r="I15" s="117"/>
    </row>
    <row r="16" spans="1:11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  <c r="I16" s="117"/>
    </row>
    <row r="17" spans="1:11" x14ac:dyDescent="0.2">
      <c r="A17" s="5"/>
      <c r="B17" s="38"/>
      <c r="C17" s="6"/>
      <c r="D17" s="7" t="s">
        <v>98</v>
      </c>
      <c r="E17" s="102">
        <v>0.14000000000000001</v>
      </c>
      <c r="F17" s="6" t="s">
        <v>21</v>
      </c>
      <c r="G17" s="14">
        <v>775000</v>
      </c>
      <c r="H17" s="15">
        <f t="shared" si="0"/>
        <v>108500.00000000001</v>
      </c>
      <c r="I17" s="117"/>
    </row>
    <row r="18" spans="1:11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I18" s="117"/>
      <c r="K18" s="45"/>
    </row>
    <row r="19" spans="1:11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I19" s="117"/>
      <c r="K19" s="93"/>
    </row>
    <row r="20" spans="1:11" x14ac:dyDescent="0.2">
      <c r="A20" s="5"/>
      <c r="B20" s="38"/>
      <c r="C20" s="6"/>
      <c r="D20" s="7" t="s">
        <v>53</v>
      </c>
      <c r="E20" s="102">
        <v>0.11600000000000001</v>
      </c>
      <c r="F20" s="6" t="s">
        <v>21</v>
      </c>
      <c r="G20" s="14">
        <v>375000</v>
      </c>
      <c r="H20" s="15">
        <f t="shared" si="0"/>
        <v>43500</v>
      </c>
      <c r="I20" s="117"/>
    </row>
    <row r="21" spans="1:11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I21" s="117"/>
      <c r="K21" s="45"/>
    </row>
    <row r="22" spans="1:11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  <c r="I22" s="117"/>
    </row>
    <row r="23" spans="1:11" x14ac:dyDescent="0.2">
      <c r="A23" s="5"/>
      <c r="B23" s="38"/>
      <c r="C23" s="6"/>
      <c r="D23" s="7" t="s">
        <v>46</v>
      </c>
      <c r="E23" s="102">
        <v>0.39600000000000002</v>
      </c>
      <c r="F23" s="6" t="s">
        <v>21</v>
      </c>
      <c r="G23" s="14">
        <v>100000</v>
      </c>
      <c r="H23" s="15">
        <f t="shared" si="0"/>
        <v>39600</v>
      </c>
      <c r="I23" s="117"/>
    </row>
    <row r="24" spans="1:11" x14ac:dyDescent="0.2">
      <c r="A24" s="5"/>
      <c r="B24" s="38"/>
      <c r="C24" s="6"/>
      <c r="D24" s="7" t="s">
        <v>100</v>
      </c>
      <c r="E24" s="102">
        <v>0</v>
      </c>
      <c r="F24" s="6" t="s">
        <v>21</v>
      </c>
      <c r="G24" s="14">
        <v>0</v>
      </c>
      <c r="H24" s="15">
        <f t="shared" si="0"/>
        <v>0</v>
      </c>
      <c r="I24" s="117"/>
    </row>
    <row r="25" spans="1:11" x14ac:dyDescent="0.2">
      <c r="A25" s="5"/>
      <c r="B25" s="38"/>
      <c r="C25" s="6"/>
      <c r="D25" s="7"/>
      <c r="E25" s="104"/>
      <c r="F25" s="6"/>
      <c r="G25" s="14"/>
      <c r="H25" s="15"/>
      <c r="I25" s="117"/>
    </row>
    <row r="26" spans="1:11" x14ac:dyDescent="0.2">
      <c r="A26" s="5"/>
      <c r="B26" s="38"/>
      <c r="C26" s="6"/>
      <c r="D26" s="7" t="s">
        <v>25</v>
      </c>
      <c r="E26" s="103">
        <f>ROUND(E29*1.1, -2)</f>
        <v>14000</v>
      </c>
      <c r="F26" s="6" t="s">
        <v>24</v>
      </c>
      <c r="G26" s="14">
        <v>2.75</v>
      </c>
      <c r="H26" s="15">
        <f t="shared" si="0"/>
        <v>38500</v>
      </c>
      <c r="I26" s="117"/>
    </row>
    <row r="27" spans="1:11" x14ac:dyDescent="0.2">
      <c r="A27" s="5"/>
      <c r="B27" s="38"/>
      <c r="C27" s="6"/>
      <c r="D27" s="7"/>
      <c r="E27" s="103"/>
      <c r="F27" s="6"/>
      <c r="G27" s="14"/>
      <c r="H27" s="15"/>
      <c r="I27" s="117"/>
    </row>
    <row r="28" spans="1:11" x14ac:dyDescent="0.2">
      <c r="A28" s="5"/>
      <c r="B28" s="38"/>
      <c r="C28" s="6"/>
      <c r="D28" s="46" t="s">
        <v>40</v>
      </c>
      <c r="E28" s="103"/>
      <c r="F28" s="6"/>
      <c r="G28" s="14"/>
      <c r="H28" s="15"/>
      <c r="I28" s="117"/>
    </row>
    <row r="29" spans="1:11" x14ac:dyDescent="0.2">
      <c r="A29" s="5"/>
      <c r="B29" s="38"/>
      <c r="C29" s="6"/>
      <c r="D29" s="7" t="s">
        <v>47</v>
      </c>
      <c r="E29" s="103">
        <f>114425/9</f>
        <v>12713.888888888889</v>
      </c>
      <c r="F29" s="6" t="s">
        <v>24</v>
      </c>
      <c r="G29" s="14">
        <v>70</v>
      </c>
      <c r="H29" s="15">
        <f t="shared" si="0"/>
        <v>889972.22222222225</v>
      </c>
      <c r="I29" s="117"/>
      <c r="K29" s="45"/>
    </row>
    <row r="30" spans="1:11" x14ac:dyDescent="0.2">
      <c r="A30" s="5"/>
      <c r="B30" s="38"/>
      <c r="C30" s="6"/>
      <c r="D30" s="7" t="s">
        <v>48</v>
      </c>
      <c r="E30" s="103">
        <f>47726/9</f>
        <v>5302.8888888888887</v>
      </c>
      <c r="F30" s="6" t="s">
        <v>24</v>
      </c>
      <c r="G30" s="14">
        <v>20</v>
      </c>
      <c r="H30" s="15">
        <f t="shared" si="0"/>
        <v>106057.77777777778</v>
      </c>
      <c r="I30" s="117"/>
      <c r="K30" s="45"/>
    </row>
    <row r="31" spans="1:11" x14ac:dyDescent="0.2">
      <c r="A31" s="5"/>
      <c r="B31" s="38"/>
      <c r="C31" s="6"/>
      <c r="D31" s="7"/>
      <c r="E31" s="103"/>
      <c r="F31" s="6"/>
      <c r="G31" s="14"/>
      <c r="H31" s="15"/>
      <c r="I31" s="117"/>
      <c r="K31" s="93"/>
    </row>
    <row r="32" spans="1:11" x14ac:dyDescent="0.2">
      <c r="A32" s="95"/>
      <c r="B32" s="52"/>
      <c r="C32" s="6"/>
      <c r="D32" s="7" t="s">
        <v>105</v>
      </c>
      <c r="E32" s="103">
        <v>4162</v>
      </c>
      <c r="F32" s="6" t="s">
        <v>27</v>
      </c>
      <c r="G32" s="14">
        <v>20</v>
      </c>
      <c r="H32" s="15">
        <f t="shared" si="0"/>
        <v>83240</v>
      </c>
      <c r="I32" s="117"/>
      <c r="K32" s="45"/>
    </row>
    <row r="33" spans="1:17" x14ac:dyDescent="0.2">
      <c r="A33" s="95"/>
      <c r="B33" s="52"/>
      <c r="C33" s="6"/>
      <c r="D33" s="7"/>
      <c r="E33" s="103"/>
      <c r="F33" s="6"/>
      <c r="G33" s="14"/>
      <c r="H33" s="15"/>
      <c r="I33" s="117"/>
      <c r="K33" s="93"/>
    </row>
    <row r="34" spans="1:17" x14ac:dyDescent="0.2">
      <c r="A34" s="95"/>
      <c r="B34" s="52"/>
      <c r="C34" s="6"/>
      <c r="D34" s="7" t="s">
        <v>129</v>
      </c>
      <c r="E34" s="103">
        <f>18937/9</f>
        <v>2104.1111111111113</v>
      </c>
      <c r="F34" s="6" t="s">
        <v>24</v>
      </c>
      <c r="G34" s="14">
        <v>44</v>
      </c>
      <c r="H34" s="15">
        <f t="shared" si="0"/>
        <v>92580.888888888905</v>
      </c>
      <c r="I34" s="117"/>
      <c r="K34" s="45"/>
    </row>
    <row r="35" spans="1:17" x14ac:dyDescent="0.2">
      <c r="A35" s="95"/>
      <c r="B35" s="52"/>
      <c r="C35" s="6"/>
      <c r="D35" s="7"/>
      <c r="E35" s="103"/>
      <c r="F35" s="6"/>
      <c r="G35" s="14"/>
      <c r="H35" s="15"/>
      <c r="I35" s="117"/>
      <c r="K35" s="93"/>
    </row>
    <row r="36" spans="1:17" x14ac:dyDescent="0.2">
      <c r="A36" s="5"/>
      <c r="B36" s="38"/>
      <c r="C36" s="6"/>
      <c r="D36" s="46" t="s">
        <v>42</v>
      </c>
      <c r="E36" s="103"/>
      <c r="F36" s="6"/>
      <c r="G36" s="14"/>
      <c r="H36" s="15"/>
      <c r="I36" s="117"/>
      <c r="K36" s="93"/>
    </row>
    <row r="37" spans="1:17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1.25</v>
      </c>
      <c r="H37" s="15">
        <f t="shared" si="0"/>
        <v>7125</v>
      </c>
      <c r="I37" s="117"/>
    </row>
    <row r="38" spans="1:17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20</v>
      </c>
      <c r="H38" s="15">
        <f t="shared" si="0"/>
        <v>90000</v>
      </c>
      <c r="I38" s="117"/>
      <c r="K38" s="93"/>
    </row>
    <row r="39" spans="1:17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3800</v>
      </c>
      <c r="H39" s="15">
        <f t="shared" si="0"/>
        <v>45600</v>
      </c>
      <c r="I39" s="117"/>
    </row>
    <row r="40" spans="1:17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2000</v>
      </c>
      <c r="H40" s="15">
        <f t="shared" si="0"/>
        <v>24000</v>
      </c>
      <c r="I40" s="117"/>
    </row>
    <row r="41" spans="1:17" x14ac:dyDescent="0.2">
      <c r="A41" s="5"/>
      <c r="B41" s="38"/>
      <c r="C41" s="6"/>
      <c r="D41" s="7"/>
      <c r="E41" s="97"/>
      <c r="F41" s="6"/>
      <c r="G41" s="14"/>
      <c r="H41" s="15"/>
      <c r="I41" s="118"/>
      <c r="K41" s="93"/>
    </row>
    <row r="42" spans="1:17" x14ac:dyDescent="0.2">
      <c r="A42" s="5"/>
      <c r="B42" s="38"/>
      <c r="C42" s="6"/>
      <c r="D42" s="7" t="s">
        <v>26</v>
      </c>
      <c r="E42" s="103">
        <f>610405.6/43560</f>
        <v>14.012984389348025</v>
      </c>
      <c r="F42" s="6" t="s">
        <v>22</v>
      </c>
      <c r="G42" s="14">
        <v>38000</v>
      </c>
      <c r="H42" s="15">
        <f t="shared" si="0"/>
        <v>532493.40679522499</v>
      </c>
      <c r="I42" s="117"/>
      <c r="K42" s="45"/>
    </row>
    <row r="43" spans="1:17" x14ac:dyDescent="0.2">
      <c r="A43" s="5"/>
      <c r="B43" s="38"/>
      <c r="C43" s="6"/>
      <c r="D43" s="7"/>
      <c r="E43" s="99"/>
      <c r="F43" s="6"/>
      <c r="G43" s="14"/>
      <c r="H43" s="15"/>
      <c r="I43" s="117"/>
    </row>
    <row r="44" spans="1:17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500000</v>
      </c>
      <c r="H44" s="15">
        <f t="shared" si="0"/>
        <v>500000</v>
      </c>
      <c r="I44" s="117"/>
    </row>
    <row r="45" spans="1:17" x14ac:dyDescent="0.2">
      <c r="A45" s="5"/>
      <c r="B45" s="38"/>
      <c r="C45" s="6"/>
      <c r="D45" s="7"/>
      <c r="E45" s="99"/>
      <c r="F45" s="6"/>
      <c r="G45" s="14"/>
      <c r="H45" s="15"/>
      <c r="I45" s="117"/>
      <c r="P45" s="32"/>
      <c r="Q45" s="47"/>
    </row>
    <row r="46" spans="1:17" x14ac:dyDescent="0.2">
      <c r="A46" s="5"/>
      <c r="B46" s="38"/>
      <c r="C46" s="6"/>
      <c r="D46" s="7" t="s">
        <v>110</v>
      </c>
      <c r="E46" s="97">
        <v>2</v>
      </c>
      <c r="F46" s="6" t="s">
        <v>35</v>
      </c>
      <c r="G46" s="14">
        <v>180000</v>
      </c>
      <c r="H46" s="15">
        <f t="shared" si="0"/>
        <v>360000</v>
      </c>
      <c r="I46" s="117"/>
      <c r="K46" s="93"/>
      <c r="P46" s="32"/>
      <c r="Q46" s="47"/>
    </row>
    <row r="47" spans="1:17" x14ac:dyDescent="0.2">
      <c r="A47" s="5"/>
      <c r="B47" s="38"/>
      <c r="C47" s="6"/>
      <c r="D47" s="7"/>
      <c r="E47" s="97"/>
      <c r="F47" s="6"/>
      <c r="G47" s="14"/>
      <c r="H47" s="15"/>
      <c r="I47" s="117"/>
      <c r="K47" s="93"/>
      <c r="P47" s="32"/>
      <c r="Q47" s="47"/>
    </row>
    <row r="48" spans="1:17" x14ac:dyDescent="0.2">
      <c r="A48" s="5"/>
      <c r="B48" s="38"/>
      <c r="C48" s="6"/>
      <c r="D48" s="46" t="s">
        <v>107</v>
      </c>
      <c r="E48" s="97"/>
      <c r="F48" s="6"/>
      <c r="G48" s="14"/>
      <c r="H48" s="15"/>
      <c r="I48" s="117"/>
      <c r="K48" s="93"/>
      <c r="P48" s="32"/>
      <c r="Q48" s="47"/>
    </row>
    <row r="49" spans="1:17" x14ac:dyDescent="0.2">
      <c r="A49" s="5"/>
      <c r="B49" s="38"/>
      <c r="C49" s="6"/>
      <c r="D49" s="7" t="s">
        <v>128</v>
      </c>
      <c r="E49" s="97">
        <v>1</v>
      </c>
      <c r="F49" s="6" t="s">
        <v>35</v>
      </c>
      <c r="G49" s="14">
        <v>400000</v>
      </c>
      <c r="H49" s="15">
        <f t="shared" si="0"/>
        <v>400000</v>
      </c>
      <c r="I49" s="117"/>
      <c r="K49" s="93"/>
      <c r="P49" s="32"/>
      <c r="Q49" s="47"/>
    </row>
    <row r="50" spans="1:17" x14ac:dyDescent="0.2">
      <c r="A50" s="5"/>
      <c r="B50" s="38"/>
      <c r="C50" s="6"/>
      <c r="D50" s="7"/>
      <c r="E50" s="99"/>
      <c r="F50" s="6"/>
      <c r="G50" s="14"/>
      <c r="H50" s="15"/>
      <c r="I50" s="117"/>
      <c r="P50" s="32"/>
      <c r="Q50" s="47"/>
    </row>
    <row r="51" spans="1:17" x14ac:dyDescent="0.2">
      <c r="A51" s="5"/>
      <c r="B51" s="38"/>
      <c r="C51" s="6"/>
      <c r="D51" s="46" t="s">
        <v>29</v>
      </c>
      <c r="E51" s="98"/>
      <c r="F51" s="6"/>
      <c r="G51" s="14"/>
      <c r="H51" s="15"/>
      <c r="I51" s="117"/>
      <c r="K51" s="93"/>
      <c r="P51" s="32"/>
      <c r="Q51" s="47"/>
    </row>
    <row r="52" spans="1:17" x14ac:dyDescent="0.2">
      <c r="A52" s="5"/>
      <c r="B52" s="38"/>
      <c r="C52" s="6"/>
      <c r="D52" s="7" t="s">
        <v>99</v>
      </c>
      <c r="E52" s="98">
        <f t="shared" ref="E52:E58" si="1">E16</f>
        <v>0</v>
      </c>
      <c r="F52" s="6" t="s">
        <v>21</v>
      </c>
      <c r="G52" s="14">
        <v>0</v>
      </c>
      <c r="H52" s="15">
        <f t="shared" si="0"/>
        <v>0</v>
      </c>
      <c r="I52" s="117"/>
      <c r="P52" s="33"/>
      <c r="Q52" s="33"/>
    </row>
    <row r="53" spans="1:17" x14ac:dyDescent="0.2">
      <c r="A53" s="5"/>
      <c r="B53" s="38"/>
      <c r="C53" s="6"/>
      <c r="D53" s="7" t="s">
        <v>98</v>
      </c>
      <c r="E53" s="98">
        <f t="shared" si="1"/>
        <v>0.14000000000000001</v>
      </c>
      <c r="F53" s="6" t="s">
        <v>21</v>
      </c>
      <c r="G53" s="14">
        <v>40000</v>
      </c>
      <c r="H53" s="15">
        <f t="shared" si="0"/>
        <v>5600.0000000000009</v>
      </c>
      <c r="I53" s="117"/>
      <c r="P53" s="33"/>
      <c r="Q53" s="33"/>
    </row>
    <row r="54" spans="1:17" x14ac:dyDescent="0.2">
      <c r="A54" s="5"/>
      <c r="B54" s="38"/>
      <c r="C54" s="6"/>
      <c r="D54" s="7" t="s">
        <v>103</v>
      </c>
      <c r="E54" s="98">
        <f t="shared" si="1"/>
        <v>0</v>
      </c>
      <c r="F54" s="6" t="s">
        <v>21</v>
      </c>
      <c r="G54" s="14">
        <v>0</v>
      </c>
      <c r="H54" s="15">
        <f t="shared" si="0"/>
        <v>0</v>
      </c>
      <c r="I54" s="117"/>
      <c r="K54" s="45"/>
      <c r="P54" s="33"/>
      <c r="Q54" s="33"/>
    </row>
    <row r="55" spans="1:17" x14ac:dyDescent="0.2">
      <c r="A55" s="5"/>
      <c r="B55" s="38"/>
      <c r="C55" s="6"/>
      <c r="D55" s="7" t="s">
        <v>51</v>
      </c>
      <c r="E55" s="98">
        <f t="shared" si="1"/>
        <v>0</v>
      </c>
      <c r="F55" s="6" t="s">
        <v>21</v>
      </c>
      <c r="G55" s="14">
        <v>0</v>
      </c>
      <c r="H55" s="15">
        <f t="shared" si="0"/>
        <v>0</v>
      </c>
      <c r="I55" s="117"/>
      <c r="P55" s="33"/>
      <c r="Q55" s="33"/>
    </row>
    <row r="56" spans="1:17" x14ac:dyDescent="0.2">
      <c r="A56" s="5"/>
      <c r="B56" s="38"/>
      <c r="C56" s="6"/>
      <c r="D56" s="7" t="s">
        <v>53</v>
      </c>
      <c r="E56" s="98">
        <f t="shared" si="1"/>
        <v>0.11600000000000001</v>
      </c>
      <c r="F56" s="6" t="s">
        <v>21</v>
      </c>
      <c r="G56" s="14">
        <v>20000</v>
      </c>
      <c r="H56" s="15">
        <f t="shared" si="0"/>
        <v>2320</v>
      </c>
      <c r="I56" s="117"/>
      <c r="P56" s="33"/>
      <c r="Q56" s="33"/>
    </row>
    <row r="57" spans="1:17" x14ac:dyDescent="0.2">
      <c r="A57" s="5"/>
      <c r="B57" s="38"/>
      <c r="C57" s="6"/>
      <c r="D57" s="7" t="s">
        <v>49</v>
      </c>
      <c r="E57" s="98">
        <f t="shared" si="1"/>
        <v>0</v>
      </c>
      <c r="F57" s="6" t="s">
        <v>21</v>
      </c>
      <c r="G57" s="14">
        <v>0</v>
      </c>
      <c r="H57" s="15">
        <f t="shared" si="0"/>
        <v>0</v>
      </c>
      <c r="I57" s="117"/>
      <c r="P57" s="33"/>
      <c r="Q57" s="33"/>
    </row>
    <row r="58" spans="1:17" x14ac:dyDescent="0.2">
      <c r="A58" s="5"/>
      <c r="B58" s="38"/>
      <c r="C58" s="6"/>
      <c r="D58" s="7" t="s">
        <v>54</v>
      </c>
      <c r="E58" s="98">
        <f t="shared" si="1"/>
        <v>0</v>
      </c>
      <c r="F58" s="6" t="s">
        <v>21</v>
      </c>
      <c r="G58" s="14">
        <v>0</v>
      </c>
      <c r="H58" s="15">
        <f t="shared" si="0"/>
        <v>0</v>
      </c>
      <c r="I58" s="117"/>
      <c r="P58" s="33"/>
      <c r="Q58" s="33"/>
    </row>
    <row r="59" spans="1:17" x14ac:dyDescent="0.2">
      <c r="A59" s="5"/>
      <c r="B59" s="38"/>
      <c r="C59" s="6"/>
      <c r="D59" s="7" t="s">
        <v>46</v>
      </c>
      <c r="E59" s="98">
        <v>0</v>
      </c>
      <c r="F59" s="6" t="s">
        <v>21</v>
      </c>
      <c r="G59" s="14">
        <v>0</v>
      </c>
      <c r="H59" s="15">
        <f t="shared" si="0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100</v>
      </c>
      <c r="E60" s="98">
        <f>E24</f>
        <v>0</v>
      </c>
      <c r="F60" s="6" t="s">
        <v>21</v>
      </c>
      <c r="G60" s="14">
        <v>0</v>
      </c>
      <c r="H60" s="15">
        <f t="shared" si="0"/>
        <v>0</v>
      </c>
      <c r="I60" s="117"/>
      <c r="J60" s="33">
        <f>SUM(H10:H60)</f>
        <v>4129487.6090247934</v>
      </c>
      <c r="P60" s="33"/>
      <c r="Q60" s="33"/>
    </row>
    <row r="61" spans="1:17" x14ac:dyDescent="0.2">
      <c r="A61" s="5"/>
      <c r="B61" s="38"/>
      <c r="C61" s="6"/>
      <c r="D61" s="7"/>
      <c r="E61" s="98"/>
      <c r="F61" s="6"/>
      <c r="G61" s="14"/>
      <c r="H61" s="15"/>
      <c r="I61" s="117"/>
      <c r="P61" s="33"/>
      <c r="Q61" s="33"/>
    </row>
    <row r="62" spans="1:17" x14ac:dyDescent="0.2">
      <c r="A62" s="95"/>
      <c r="B62" s="52"/>
      <c r="C62" s="6"/>
      <c r="D62" s="121" t="s">
        <v>104</v>
      </c>
      <c r="E62" s="98"/>
      <c r="F62" s="6"/>
      <c r="G62" s="14"/>
      <c r="H62" s="15"/>
      <c r="I62" s="117"/>
      <c r="K62" s="93"/>
      <c r="P62" s="33"/>
      <c r="Q62" s="33"/>
    </row>
    <row r="63" spans="1:17" x14ac:dyDescent="0.2">
      <c r="A63" s="95"/>
      <c r="B63" s="52"/>
      <c r="C63" s="6"/>
      <c r="D63" s="7" t="s">
        <v>137</v>
      </c>
      <c r="E63" s="98">
        <v>1</v>
      </c>
      <c r="F63" s="6" t="s">
        <v>35</v>
      </c>
      <c r="G63" s="122">
        <v>1980000</v>
      </c>
      <c r="H63" s="15">
        <f t="shared" si="0"/>
        <v>1980000</v>
      </c>
      <c r="I63" s="117"/>
      <c r="K63" s="45"/>
      <c r="L63" s="45"/>
      <c r="P63" s="33"/>
      <c r="Q63" s="47"/>
    </row>
    <row r="64" spans="1:17" x14ac:dyDescent="0.2">
      <c r="A64" s="95"/>
      <c r="B64" s="52"/>
      <c r="C64" s="6"/>
      <c r="D64" s="7" t="s">
        <v>145</v>
      </c>
      <c r="E64" s="98">
        <v>1</v>
      </c>
      <c r="F64" s="6" t="s">
        <v>35</v>
      </c>
      <c r="G64" s="119">
        <v>15000000</v>
      </c>
      <c r="H64" s="15">
        <f t="shared" si="0"/>
        <v>15000000</v>
      </c>
      <c r="I64" s="117"/>
      <c r="K64" s="45"/>
      <c r="L64" s="45"/>
      <c r="P64" s="33"/>
      <c r="Q64" s="47"/>
    </row>
    <row r="65" spans="1:17" x14ac:dyDescent="0.2">
      <c r="A65" s="95"/>
      <c r="B65" s="52"/>
      <c r="C65" s="6"/>
      <c r="D65" s="7"/>
      <c r="E65" s="98"/>
      <c r="F65" s="6"/>
      <c r="G65" s="14"/>
      <c r="H65" s="15"/>
      <c r="I65" s="117"/>
      <c r="K65" s="45"/>
      <c r="L65" s="45"/>
      <c r="P65" s="33"/>
      <c r="Q65" s="47"/>
    </row>
    <row r="66" spans="1:17" x14ac:dyDescent="0.2">
      <c r="A66" s="95"/>
      <c r="B66" s="52"/>
      <c r="C66" s="6"/>
      <c r="D66" s="7" t="s">
        <v>143</v>
      </c>
      <c r="E66" s="102">
        <v>76200</v>
      </c>
      <c r="F66" s="6" t="s">
        <v>118</v>
      </c>
      <c r="G66" s="14">
        <v>3692</v>
      </c>
      <c r="H66" s="15">
        <f t="shared" si="0"/>
        <v>281330400</v>
      </c>
      <c r="I66" s="117"/>
      <c r="K66" s="45"/>
      <c r="L66" s="45"/>
      <c r="P66" s="33"/>
      <c r="Q66" s="47"/>
    </row>
    <row r="67" spans="1:17" x14ac:dyDescent="0.2">
      <c r="A67" s="95"/>
      <c r="B67" s="52"/>
      <c r="C67" s="6"/>
      <c r="D67" s="7" t="s">
        <v>138</v>
      </c>
      <c r="E67" s="98">
        <v>578850</v>
      </c>
      <c r="F67" s="6" t="s">
        <v>118</v>
      </c>
      <c r="G67" s="122">
        <v>95</v>
      </c>
      <c r="H67" s="15">
        <f t="shared" si="0"/>
        <v>54990750</v>
      </c>
      <c r="I67" s="117"/>
      <c r="K67" s="45" t="s">
        <v>130</v>
      </c>
      <c r="L67" s="45"/>
      <c r="P67" s="33"/>
      <c r="Q67" s="47"/>
    </row>
    <row r="68" spans="1:17" x14ac:dyDescent="0.2">
      <c r="A68" s="95"/>
      <c r="B68" s="52"/>
      <c r="C68" s="6"/>
      <c r="D68" s="7"/>
      <c r="E68" s="98"/>
      <c r="F68" s="6"/>
      <c r="G68" s="14"/>
      <c r="H68" s="15"/>
      <c r="I68" s="117"/>
      <c r="K68" s="45"/>
      <c r="L68" s="45"/>
      <c r="P68" s="33"/>
      <c r="Q68" s="47"/>
    </row>
    <row r="69" spans="1:17" x14ac:dyDescent="0.2">
      <c r="A69" s="95"/>
      <c r="B69" s="52"/>
      <c r="C69" s="6"/>
      <c r="D69" s="7" t="s">
        <v>109</v>
      </c>
      <c r="E69" s="102">
        <v>3</v>
      </c>
      <c r="F69" s="6" t="s">
        <v>35</v>
      </c>
      <c r="G69" s="122">
        <v>8500</v>
      </c>
      <c r="H69" s="15">
        <f t="shared" si="0"/>
        <v>25500</v>
      </c>
      <c r="I69" s="117"/>
      <c r="K69" s="45"/>
      <c r="P69" s="33"/>
      <c r="Q69" s="47"/>
    </row>
    <row r="70" spans="1:17" x14ac:dyDescent="0.2">
      <c r="A70" s="96"/>
      <c r="B70" s="52"/>
      <c r="C70" s="6"/>
      <c r="D70" s="7"/>
      <c r="E70" s="42"/>
      <c r="F70" s="6"/>
      <c r="G70" s="14"/>
      <c r="H70" s="15"/>
      <c r="I70" s="117"/>
      <c r="K70" s="93"/>
      <c r="P70" s="33"/>
    </row>
    <row r="71" spans="1:17" ht="12.75" customHeight="1" x14ac:dyDescent="0.2">
      <c r="A71" s="41"/>
      <c r="B71" s="38"/>
      <c r="C71" s="6"/>
      <c r="D71" s="46" t="s">
        <v>37</v>
      </c>
      <c r="E71" s="29"/>
      <c r="F71" s="6"/>
      <c r="G71" s="14"/>
      <c r="H71" s="15"/>
      <c r="I71" s="117"/>
      <c r="K71" s="33"/>
      <c r="P71" s="33"/>
      <c r="Q71" s="33"/>
    </row>
    <row r="72" spans="1:17" x14ac:dyDescent="0.2">
      <c r="A72" s="41"/>
      <c r="B72" s="38"/>
      <c r="C72" s="6"/>
      <c r="D72" s="7" t="s">
        <v>135</v>
      </c>
      <c r="E72" s="29">
        <v>1</v>
      </c>
      <c r="F72" s="6" t="s">
        <v>15</v>
      </c>
      <c r="G72" s="14">
        <v>1159416</v>
      </c>
      <c r="H72" s="15">
        <f t="shared" si="0"/>
        <v>1159416</v>
      </c>
      <c r="I72" s="117"/>
      <c r="J72" s="33">
        <f>SUM(H63:H72)</f>
        <v>354486066</v>
      </c>
      <c r="K72" s="33"/>
      <c r="P72" s="33"/>
      <c r="Q72" s="33"/>
    </row>
    <row r="73" spans="1:17" x14ac:dyDescent="0.2">
      <c r="A73" s="41"/>
      <c r="B73" s="38"/>
      <c r="C73" s="6"/>
      <c r="D73" s="7"/>
      <c r="E73" s="29"/>
      <c r="F73" s="6"/>
      <c r="G73" s="14"/>
      <c r="H73" s="15"/>
      <c r="I73" s="117"/>
      <c r="K73" s="33"/>
    </row>
    <row r="74" spans="1:17" x14ac:dyDescent="0.2">
      <c r="A74" s="5"/>
      <c r="B74" s="8"/>
      <c r="C74" s="8"/>
      <c r="D74" s="9" t="s">
        <v>38</v>
      </c>
      <c r="E74" s="17">
        <v>1</v>
      </c>
      <c r="F74" s="8" t="s">
        <v>15</v>
      </c>
      <c r="G74" s="14">
        <v>53173176</v>
      </c>
      <c r="H74" s="15">
        <f>E74*G74</f>
        <v>53173176</v>
      </c>
      <c r="I74" s="117"/>
      <c r="J74" s="33">
        <f>0.15*J72</f>
        <v>53172909.899999999</v>
      </c>
      <c r="K74" s="33"/>
      <c r="P74" s="33"/>
      <c r="Q74" s="33"/>
    </row>
    <row r="75" spans="1:17" ht="13.5" thickBot="1" x14ac:dyDescent="0.25">
      <c r="A75" s="30"/>
      <c r="B75" s="10" t="s">
        <v>14</v>
      </c>
      <c r="C75" s="10" t="s">
        <v>14</v>
      </c>
      <c r="D75" s="11" t="s">
        <v>39</v>
      </c>
      <c r="E75" s="28">
        <v>1</v>
      </c>
      <c r="F75" s="10" t="s">
        <v>15</v>
      </c>
      <c r="G75" s="100">
        <v>1858270</v>
      </c>
      <c r="H75" s="101">
        <f>E75*G75</f>
        <v>1858270</v>
      </c>
      <c r="I75" s="117"/>
      <c r="J75" s="33">
        <f>0.45*J60</f>
        <v>1858269.424061157</v>
      </c>
      <c r="K75" s="33"/>
    </row>
    <row r="76" spans="1:17" ht="13.5" thickTop="1" x14ac:dyDescent="0.2">
      <c r="A76" s="1" t="s">
        <v>33</v>
      </c>
      <c r="B76" s="48"/>
      <c r="C76" s="31" t="s">
        <v>21</v>
      </c>
      <c r="D76" s="23" t="s">
        <v>16</v>
      </c>
      <c r="E76" s="1" t="s">
        <v>17</v>
      </c>
      <c r="G76" s="12" t="s">
        <v>18</v>
      </c>
      <c r="H76" s="12">
        <v>413647000</v>
      </c>
      <c r="J76" s="33">
        <f>SUM(J60:J75)</f>
        <v>413646732.93308598</v>
      </c>
    </row>
    <row r="77" spans="1:17" ht="13.5" thickBot="1" x14ac:dyDescent="0.25">
      <c r="D77" s="24" t="s">
        <v>30</v>
      </c>
      <c r="E77" s="1" t="s">
        <v>17</v>
      </c>
      <c r="F77" s="21"/>
      <c r="G77" s="12" t="s">
        <v>18</v>
      </c>
      <c r="H77" s="36">
        <v>62053000</v>
      </c>
      <c r="I77" s="115"/>
      <c r="J77" s="33">
        <f>0.15*J76</f>
        <v>62047009.939962894</v>
      </c>
    </row>
    <row r="78" spans="1:17" x14ac:dyDescent="0.2">
      <c r="D78" s="23" t="s">
        <v>19</v>
      </c>
      <c r="E78" s="1" t="s">
        <v>17</v>
      </c>
      <c r="G78" s="12" t="s">
        <v>18</v>
      </c>
      <c r="H78" s="49">
        <v>475700000</v>
      </c>
      <c r="I78" s="49"/>
      <c r="J78" s="33">
        <f>SUM(J76:J77)</f>
        <v>475693742.8730489</v>
      </c>
    </row>
    <row r="80" spans="1:17" x14ac:dyDescent="0.2">
      <c r="C80" s="39" t="s">
        <v>32</v>
      </c>
      <c r="D80" s="31" t="s">
        <v>34</v>
      </c>
    </row>
  </sheetData>
  <mergeCells count="1">
    <mergeCell ref="G8:H8"/>
  </mergeCells>
  <printOptions horizontalCentered="1"/>
  <pageMargins left="0.25" right="0.25" top="0.63" bottom="0.5" header="0.25" footer="0.5"/>
  <pageSetup scale="75" orientation="portrait" r:id="rId1"/>
  <headerFooter alignWithMargins="0">
    <oddHeader>&amp;CNorth Carolina Department of Transportation
Preliminary Estimate&amp;R[Page]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D92DB-BEAE-4EE5-A18E-57117BFB9DA0}">
  <dimension ref="A1:Q82"/>
  <sheetViews>
    <sheetView topLeftCell="A43" zoomScale="110" zoomScaleNormal="110" workbookViewId="0">
      <selection activeCell="G71" sqref="G71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67.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4.83203125" style="12" customWidth="1"/>
    <col min="10" max="10" width="17.83203125" style="1" customWidth="1"/>
    <col min="11" max="11" width="61.6640625" style="1" bestFit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SUM(H80)</f>
        <v>597500000</v>
      </c>
      <c r="I4" s="114"/>
    </row>
    <row r="5" spans="1:11" ht="12.75" customHeight="1" x14ac:dyDescent="0.2">
      <c r="D5" s="31"/>
      <c r="G5" s="22"/>
    </row>
    <row r="6" spans="1:11" ht="12.75" customHeight="1" x14ac:dyDescent="0.2">
      <c r="A6" t="s">
        <v>5</v>
      </c>
      <c r="C6" s="16"/>
      <c r="D6" s="108" t="s">
        <v>133</v>
      </c>
      <c r="E6" s="111">
        <v>43899</v>
      </c>
      <c r="F6" s="31"/>
      <c r="G6" s="137" t="s">
        <v>148</v>
      </c>
      <c r="H6" s="137"/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thickBot="1" x14ac:dyDescent="0.25">
      <c r="A8" t="s">
        <v>52</v>
      </c>
      <c r="C8" s="16"/>
      <c r="D8" s="45" t="s">
        <v>136</v>
      </c>
      <c r="E8" s="111">
        <v>43943</v>
      </c>
      <c r="G8" s="120" t="s">
        <v>146</v>
      </c>
      <c r="H8" s="35"/>
      <c r="I8" s="115"/>
    </row>
    <row r="9" spans="1:11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  <c r="I9" s="116"/>
    </row>
    <row r="10" spans="1:11" x14ac:dyDescent="0.2">
      <c r="A10" s="5"/>
      <c r="B10" s="38"/>
      <c r="C10" s="6"/>
      <c r="D10" s="7" t="s">
        <v>20</v>
      </c>
      <c r="E10" s="102">
        <f>339215/43560</f>
        <v>7.7873048668503211</v>
      </c>
      <c r="F10" s="6" t="s">
        <v>22</v>
      </c>
      <c r="G10" s="14">
        <v>40000</v>
      </c>
      <c r="H10" s="15">
        <f>E10*G10</f>
        <v>311492.19467401283</v>
      </c>
      <c r="I10" s="117"/>
      <c r="K10" s="45"/>
    </row>
    <row r="11" spans="1:11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4">
        <v>18</v>
      </c>
      <c r="H11" s="15">
        <f t="shared" ref="H11:H71" si="0">E11*G11</f>
        <v>45000</v>
      </c>
      <c r="I11" s="117"/>
    </row>
    <row r="12" spans="1:11" x14ac:dyDescent="0.2">
      <c r="A12" s="5"/>
      <c r="B12" s="38"/>
      <c r="C12" s="6"/>
      <c r="D12" s="94" t="s">
        <v>97</v>
      </c>
      <c r="E12" s="102">
        <v>7500</v>
      </c>
      <c r="F12" s="6" t="s">
        <v>23</v>
      </c>
      <c r="G12" s="14">
        <v>30</v>
      </c>
      <c r="H12" s="15">
        <f t="shared" si="0"/>
        <v>225000</v>
      </c>
      <c r="I12" s="117"/>
    </row>
    <row r="13" spans="1:11" x14ac:dyDescent="0.2">
      <c r="A13" s="5"/>
      <c r="B13" s="38"/>
      <c r="C13" s="6"/>
      <c r="D13" s="7" t="s">
        <v>45</v>
      </c>
      <c r="E13" s="102">
        <f>236787.51/9</f>
        <v>26309.723333333335</v>
      </c>
      <c r="F13" s="6" t="s">
        <v>24</v>
      </c>
      <c r="G13" s="14">
        <v>6.8</v>
      </c>
      <c r="H13" s="15">
        <f t="shared" si="0"/>
        <v>178906.11866666668</v>
      </c>
      <c r="I13" s="117"/>
      <c r="K13" s="45"/>
    </row>
    <row r="14" spans="1:11" x14ac:dyDescent="0.2">
      <c r="A14" s="5"/>
      <c r="B14" s="38"/>
      <c r="C14" s="6"/>
      <c r="D14" s="7"/>
      <c r="E14" s="103"/>
      <c r="F14" s="6"/>
      <c r="G14" s="14"/>
      <c r="H14" s="15"/>
      <c r="I14" s="117"/>
    </row>
    <row r="15" spans="1:11" x14ac:dyDescent="0.2">
      <c r="A15" s="5"/>
      <c r="B15" s="38"/>
      <c r="C15" s="6"/>
      <c r="D15" s="46" t="s">
        <v>31</v>
      </c>
      <c r="E15" s="102"/>
      <c r="F15" s="6"/>
      <c r="G15" s="14"/>
      <c r="H15" s="15"/>
      <c r="I15" s="117"/>
    </row>
    <row r="16" spans="1:11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  <c r="I16" s="117"/>
    </row>
    <row r="17" spans="1:11" x14ac:dyDescent="0.2">
      <c r="A17" s="5"/>
      <c r="B17" s="38"/>
      <c r="C17" s="6"/>
      <c r="D17" s="7" t="s">
        <v>98</v>
      </c>
      <c r="E17" s="102">
        <v>0.14000000000000001</v>
      </c>
      <c r="F17" s="6" t="s">
        <v>21</v>
      </c>
      <c r="G17" s="14">
        <v>775000</v>
      </c>
      <c r="H17" s="15">
        <f t="shared" si="0"/>
        <v>108500.00000000001</v>
      </c>
      <c r="I17" s="117"/>
    </row>
    <row r="18" spans="1:11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I18" s="117"/>
      <c r="K18" s="45"/>
    </row>
    <row r="19" spans="1:11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I19" s="117"/>
      <c r="K19" s="93"/>
    </row>
    <row r="20" spans="1:11" x14ac:dyDescent="0.2">
      <c r="A20" s="5"/>
      <c r="B20" s="38"/>
      <c r="C20" s="6"/>
      <c r="D20" s="7" t="s">
        <v>53</v>
      </c>
      <c r="E20" s="102">
        <v>0.11600000000000001</v>
      </c>
      <c r="F20" s="6" t="s">
        <v>21</v>
      </c>
      <c r="G20" s="14">
        <v>375000</v>
      </c>
      <c r="H20" s="15">
        <f t="shared" si="0"/>
        <v>43500</v>
      </c>
      <c r="I20" s="117"/>
    </row>
    <row r="21" spans="1:11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I21" s="117"/>
      <c r="K21" s="45"/>
    </row>
    <row r="22" spans="1:11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  <c r="I22" s="117"/>
    </row>
    <row r="23" spans="1:11" x14ac:dyDescent="0.2">
      <c r="A23" s="5"/>
      <c r="B23" s="38"/>
      <c r="C23" s="6"/>
      <c r="D23" s="7" t="s">
        <v>46</v>
      </c>
      <c r="E23" s="102">
        <v>0.39600000000000002</v>
      </c>
      <c r="F23" s="6" t="s">
        <v>21</v>
      </c>
      <c r="G23" s="14">
        <v>100000</v>
      </c>
      <c r="H23" s="15">
        <f t="shared" si="0"/>
        <v>39600</v>
      </c>
      <c r="I23" s="117"/>
    </row>
    <row r="24" spans="1:11" x14ac:dyDescent="0.2">
      <c r="A24" s="5"/>
      <c r="B24" s="38"/>
      <c r="C24" s="6"/>
      <c r="D24" s="7" t="s">
        <v>100</v>
      </c>
      <c r="E24" s="102">
        <v>0</v>
      </c>
      <c r="F24" s="6" t="s">
        <v>21</v>
      </c>
      <c r="G24" s="14">
        <v>0</v>
      </c>
      <c r="H24" s="15">
        <f t="shared" si="0"/>
        <v>0</v>
      </c>
      <c r="I24" s="117"/>
    </row>
    <row r="25" spans="1:11" x14ac:dyDescent="0.2">
      <c r="A25" s="5"/>
      <c r="B25" s="38"/>
      <c r="C25" s="6"/>
      <c r="D25" s="7"/>
      <c r="E25" s="104"/>
      <c r="F25" s="6"/>
      <c r="G25" s="14"/>
      <c r="H25" s="15"/>
      <c r="I25" s="117"/>
    </row>
    <row r="26" spans="1:11" x14ac:dyDescent="0.2">
      <c r="A26" s="5"/>
      <c r="B26" s="38"/>
      <c r="C26" s="6"/>
      <c r="D26" s="7" t="s">
        <v>25</v>
      </c>
      <c r="E26" s="103">
        <f>ROUND(E29*1.1, -2)</f>
        <v>14000</v>
      </c>
      <c r="F26" s="6" t="s">
        <v>24</v>
      </c>
      <c r="G26" s="14">
        <v>2.75</v>
      </c>
      <c r="H26" s="15">
        <f t="shared" si="0"/>
        <v>38500</v>
      </c>
      <c r="I26" s="117"/>
    </row>
    <row r="27" spans="1:11" x14ac:dyDescent="0.2">
      <c r="A27" s="5"/>
      <c r="B27" s="38"/>
      <c r="C27" s="6"/>
      <c r="D27" s="7"/>
      <c r="E27" s="103"/>
      <c r="F27" s="6"/>
      <c r="G27" s="14"/>
      <c r="H27" s="15"/>
      <c r="I27" s="117"/>
    </row>
    <row r="28" spans="1:11" x14ac:dyDescent="0.2">
      <c r="A28" s="5"/>
      <c r="B28" s="38"/>
      <c r="C28" s="6"/>
      <c r="D28" s="46" t="s">
        <v>40</v>
      </c>
      <c r="E28" s="103"/>
      <c r="F28" s="6"/>
      <c r="G28" s="14"/>
      <c r="H28" s="15"/>
      <c r="I28" s="117"/>
    </row>
    <row r="29" spans="1:11" x14ac:dyDescent="0.2">
      <c r="A29" s="5"/>
      <c r="B29" s="38"/>
      <c r="C29" s="6"/>
      <c r="D29" s="7" t="s">
        <v>47</v>
      </c>
      <c r="E29" s="103">
        <f>114425/9</f>
        <v>12713.888888888889</v>
      </c>
      <c r="F29" s="6" t="s">
        <v>24</v>
      </c>
      <c r="G29" s="14">
        <v>70</v>
      </c>
      <c r="H29" s="15">
        <f t="shared" si="0"/>
        <v>889972.22222222225</v>
      </c>
      <c r="I29" s="117"/>
      <c r="K29" s="45"/>
    </row>
    <row r="30" spans="1:11" x14ac:dyDescent="0.2">
      <c r="A30" s="5"/>
      <c r="B30" s="38"/>
      <c r="C30" s="6"/>
      <c r="D30" s="7" t="s">
        <v>48</v>
      </c>
      <c r="E30" s="103">
        <f>47726/9</f>
        <v>5302.8888888888887</v>
      </c>
      <c r="F30" s="6" t="s">
        <v>24</v>
      </c>
      <c r="G30" s="14">
        <v>19</v>
      </c>
      <c r="H30" s="15">
        <f t="shared" si="0"/>
        <v>100754.88888888889</v>
      </c>
      <c r="I30" s="117"/>
      <c r="K30" s="45"/>
    </row>
    <row r="31" spans="1:11" x14ac:dyDescent="0.2">
      <c r="A31" s="5"/>
      <c r="B31" s="38"/>
      <c r="C31" s="6"/>
      <c r="D31" s="7"/>
      <c r="E31" s="103"/>
      <c r="F31" s="6"/>
      <c r="G31" s="14"/>
      <c r="H31" s="15"/>
      <c r="I31" s="117"/>
      <c r="K31" s="93"/>
    </row>
    <row r="32" spans="1:11" x14ac:dyDescent="0.2">
      <c r="A32" s="95"/>
      <c r="B32" s="52"/>
      <c r="C32" s="6"/>
      <c r="D32" s="7" t="s">
        <v>105</v>
      </c>
      <c r="E32" s="103">
        <v>4162</v>
      </c>
      <c r="F32" s="6" t="s">
        <v>27</v>
      </c>
      <c r="G32" s="14">
        <v>20</v>
      </c>
      <c r="H32" s="15">
        <f t="shared" si="0"/>
        <v>83240</v>
      </c>
      <c r="I32" s="117"/>
      <c r="K32" s="45"/>
    </row>
    <row r="33" spans="1:17" x14ac:dyDescent="0.2">
      <c r="A33" s="95"/>
      <c r="B33" s="52"/>
      <c r="C33" s="6"/>
      <c r="D33" s="7"/>
      <c r="E33" s="103"/>
      <c r="F33" s="6"/>
      <c r="G33" s="14"/>
      <c r="H33" s="15"/>
      <c r="I33" s="117"/>
      <c r="K33" s="93"/>
    </row>
    <row r="34" spans="1:17" x14ac:dyDescent="0.2">
      <c r="A34" s="95"/>
      <c r="B34" s="52"/>
      <c r="C34" s="6"/>
      <c r="D34" s="7" t="s">
        <v>129</v>
      </c>
      <c r="E34" s="103">
        <f>18937/9</f>
        <v>2104.1111111111113</v>
      </c>
      <c r="F34" s="6" t="s">
        <v>24</v>
      </c>
      <c r="G34" s="14">
        <v>44</v>
      </c>
      <c r="H34" s="15">
        <f t="shared" si="0"/>
        <v>92580.888888888905</v>
      </c>
      <c r="I34" s="117"/>
      <c r="K34" s="45"/>
    </row>
    <row r="35" spans="1:17" x14ac:dyDescent="0.2">
      <c r="A35" s="95"/>
      <c r="B35" s="52"/>
      <c r="C35" s="6"/>
      <c r="D35" s="7"/>
      <c r="E35" s="103"/>
      <c r="F35" s="6"/>
      <c r="G35" s="14"/>
      <c r="H35" s="15"/>
      <c r="I35" s="117"/>
      <c r="K35" s="93"/>
    </row>
    <row r="36" spans="1:17" x14ac:dyDescent="0.2">
      <c r="A36" s="5"/>
      <c r="B36" s="38"/>
      <c r="C36" s="6"/>
      <c r="D36" s="46" t="s">
        <v>42</v>
      </c>
      <c r="E36" s="103"/>
      <c r="F36" s="6"/>
      <c r="G36" s="14"/>
      <c r="H36" s="15"/>
      <c r="I36" s="117"/>
      <c r="K36" s="93"/>
    </row>
    <row r="37" spans="1:17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1.25</v>
      </c>
      <c r="H37" s="15">
        <f t="shared" si="0"/>
        <v>7125</v>
      </c>
      <c r="I37" s="117"/>
    </row>
    <row r="38" spans="1:17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20</v>
      </c>
      <c r="H38" s="15">
        <f t="shared" si="0"/>
        <v>90000</v>
      </c>
      <c r="I38" s="117"/>
      <c r="K38" s="93"/>
    </row>
    <row r="39" spans="1:17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3800</v>
      </c>
      <c r="H39" s="15">
        <f t="shared" si="0"/>
        <v>45600</v>
      </c>
      <c r="I39" s="117"/>
    </row>
    <row r="40" spans="1:17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2000</v>
      </c>
      <c r="H40" s="15">
        <f t="shared" si="0"/>
        <v>24000</v>
      </c>
      <c r="I40" s="117"/>
    </row>
    <row r="41" spans="1:17" x14ac:dyDescent="0.2">
      <c r="A41" s="5"/>
      <c r="B41" s="38"/>
      <c r="C41" s="6"/>
      <c r="D41" s="7"/>
      <c r="E41" s="97"/>
      <c r="F41" s="6"/>
      <c r="G41" s="14"/>
      <c r="H41" s="15"/>
      <c r="I41" s="118"/>
      <c r="K41" s="93"/>
    </row>
    <row r="42" spans="1:17" x14ac:dyDescent="0.2">
      <c r="A42" s="5"/>
      <c r="B42" s="38"/>
      <c r="C42" s="6"/>
      <c r="D42" s="7" t="s">
        <v>26</v>
      </c>
      <c r="E42" s="103">
        <f>610405.6/43560</f>
        <v>14.012984389348025</v>
      </c>
      <c r="F42" s="6" t="s">
        <v>22</v>
      </c>
      <c r="G42" s="14">
        <v>38000</v>
      </c>
      <c r="H42" s="15">
        <f t="shared" si="0"/>
        <v>532493.40679522499</v>
      </c>
      <c r="I42" s="117"/>
      <c r="K42" s="45"/>
    </row>
    <row r="43" spans="1:17" x14ac:dyDescent="0.2">
      <c r="A43" s="5"/>
      <c r="B43" s="38"/>
      <c r="C43" s="6"/>
      <c r="D43" s="7"/>
      <c r="E43" s="99"/>
      <c r="F43" s="6"/>
      <c r="G43" s="14"/>
      <c r="H43" s="15"/>
      <c r="I43" s="117"/>
    </row>
    <row r="44" spans="1:17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500000</v>
      </c>
      <c r="H44" s="15">
        <f t="shared" si="0"/>
        <v>500000</v>
      </c>
      <c r="I44" s="117"/>
    </row>
    <row r="45" spans="1:17" x14ac:dyDescent="0.2">
      <c r="A45" s="5"/>
      <c r="B45" s="38"/>
      <c r="C45" s="6"/>
      <c r="D45" s="7"/>
      <c r="E45" s="99"/>
      <c r="F45" s="6"/>
      <c r="G45" s="14"/>
      <c r="H45" s="15"/>
      <c r="I45" s="117"/>
      <c r="P45" s="32"/>
      <c r="Q45" s="47"/>
    </row>
    <row r="46" spans="1:17" x14ac:dyDescent="0.2">
      <c r="A46" s="5"/>
      <c r="B46" s="38"/>
      <c r="C46" s="6"/>
      <c r="D46" s="7" t="s">
        <v>110</v>
      </c>
      <c r="E46" s="97">
        <v>2</v>
      </c>
      <c r="F46" s="6" t="s">
        <v>35</v>
      </c>
      <c r="G46" s="14">
        <v>180000</v>
      </c>
      <c r="H46" s="15">
        <f t="shared" si="0"/>
        <v>360000</v>
      </c>
      <c r="I46" s="117"/>
      <c r="K46" s="93"/>
      <c r="P46" s="32"/>
      <c r="Q46" s="47"/>
    </row>
    <row r="47" spans="1:17" x14ac:dyDescent="0.2">
      <c r="A47" s="5"/>
      <c r="B47" s="38"/>
      <c r="C47" s="6"/>
      <c r="D47" s="7"/>
      <c r="E47" s="97"/>
      <c r="F47" s="6"/>
      <c r="G47" s="14"/>
      <c r="H47" s="15"/>
      <c r="I47" s="117"/>
      <c r="K47" s="93"/>
      <c r="P47" s="32"/>
      <c r="Q47" s="47"/>
    </row>
    <row r="48" spans="1:17" x14ac:dyDescent="0.2">
      <c r="A48" s="5"/>
      <c r="B48" s="38"/>
      <c r="C48" s="6"/>
      <c r="D48" s="46" t="s">
        <v>107</v>
      </c>
      <c r="E48" s="97"/>
      <c r="F48" s="6"/>
      <c r="G48" s="14"/>
      <c r="H48" s="15"/>
      <c r="I48" s="117"/>
      <c r="K48" s="93"/>
      <c r="P48" s="32"/>
      <c r="Q48" s="47"/>
    </row>
    <row r="49" spans="1:17" x14ac:dyDescent="0.2">
      <c r="A49" s="5"/>
      <c r="B49" s="38"/>
      <c r="C49" s="6"/>
      <c r="D49" s="7" t="s">
        <v>128</v>
      </c>
      <c r="E49" s="97">
        <v>1</v>
      </c>
      <c r="F49" s="6" t="s">
        <v>35</v>
      </c>
      <c r="G49" s="14">
        <v>400000</v>
      </c>
      <c r="H49" s="15">
        <f t="shared" si="0"/>
        <v>400000</v>
      </c>
      <c r="I49" s="117"/>
      <c r="K49" s="93"/>
      <c r="P49" s="32"/>
      <c r="Q49" s="47"/>
    </row>
    <row r="50" spans="1:17" x14ac:dyDescent="0.2">
      <c r="A50" s="5"/>
      <c r="B50" s="38"/>
      <c r="C50" s="6"/>
      <c r="D50" s="7"/>
      <c r="E50" s="99"/>
      <c r="F50" s="6"/>
      <c r="G50" s="14"/>
      <c r="H50" s="15"/>
      <c r="I50" s="117"/>
      <c r="P50" s="32"/>
      <c r="Q50" s="47"/>
    </row>
    <row r="51" spans="1:17" x14ac:dyDescent="0.2">
      <c r="A51" s="5"/>
      <c r="B51" s="38"/>
      <c r="C51" s="6"/>
      <c r="D51" s="46" t="s">
        <v>29</v>
      </c>
      <c r="E51" s="98"/>
      <c r="F51" s="6"/>
      <c r="G51" s="14"/>
      <c r="H51" s="15"/>
      <c r="I51" s="117"/>
      <c r="K51" s="93"/>
      <c r="P51" s="32"/>
      <c r="Q51" s="47"/>
    </row>
    <row r="52" spans="1:17" x14ac:dyDescent="0.2">
      <c r="A52" s="5"/>
      <c r="B52" s="38"/>
      <c r="C52" s="6"/>
      <c r="D52" s="7" t="s">
        <v>99</v>
      </c>
      <c r="E52" s="98">
        <f t="shared" ref="E52:E58" si="1">E16</f>
        <v>0</v>
      </c>
      <c r="F52" s="6" t="s">
        <v>21</v>
      </c>
      <c r="G52" s="14">
        <v>0</v>
      </c>
      <c r="H52" s="15">
        <f t="shared" si="0"/>
        <v>0</v>
      </c>
      <c r="I52" s="117"/>
      <c r="P52" s="33"/>
      <c r="Q52" s="33"/>
    </row>
    <row r="53" spans="1:17" x14ac:dyDescent="0.2">
      <c r="A53" s="5"/>
      <c r="B53" s="38"/>
      <c r="C53" s="6"/>
      <c r="D53" s="7" t="s">
        <v>98</v>
      </c>
      <c r="E53" s="98">
        <f t="shared" si="1"/>
        <v>0.14000000000000001</v>
      </c>
      <c r="F53" s="6" t="s">
        <v>21</v>
      </c>
      <c r="G53" s="14">
        <v>40000</v>
      </c>
      <c r="H53" s="15">
        <f t="shared" si="0"/>
        <v>5600.0000000000009</v>
      </c>
      <c r="I53" s="117"/>
      <c r="P53" s="33"/>
      <c r="Q53" s="33"/>
    </row>
    <row r="54" spans="1:17" x14ac:dyDescent="0.2">
      <c r="A54" s="5"/>
      <c r="B54" s="38"/>
      <c r="C54" s="6"/>
      <c r="D54" s="7" t="s">
        <v>103</v>
      </c>
      <c r="E54" s="98">
        <f t="shared" si="1"/>
        <v>0</v>
      </c>
      <c r="F54" s="6" t="s">
        <v>21</v>
      </c>
      <c r="G54" s="14">
        <v>0</v>
      </c>
      <c r="H54" s="15">
        <f t="shared" si="0"/>
        <v>0</v>
      </c>
      <c r="I54" s="117"/>
      <c r="K54" s="45"/>
      <c r="P54" s="33"/>
      <c r="Q54" s="33"/>
    </row>
    <row r="55" spans="1:17" x14ac:dyDescent="0.2">
      <c r="A55" s="5"/>
      <c r="B55" s="38"/>
      <c r="C55" s="6"/>
      <c r="D55" s="7" t="s">
        <v>51</v>
      </c>
      <c r="E55" s="98">
        <f t="shared" si="1"/>
        <v>0</v>
      </c>
      <c r="F55" s="6" t="s">
        <v>21</v>
      </c>
      <c r="G55" s="14">
        <v>0</v>
      </c>
      <c r="H55" s="15">
        <f t="shared" si="0"/>
        <v>0</v>
      </c>
      <c r="I55" s="117"/>
      <c r="P55" s="33"/>
      <c r="Q55" s="33"/>
    </row>
    <row r="56" spans="1:17" x14ac:dyDescent="0.2">
      <c r="A56" s="5"/>
      <c r="B56" s="38"/>
      <c r="C56" s="6"/>
      <c r="D56" s="7" t="s">
        <v>53</v>
      </c>
      <c r="E56" s="98">
        <f t="shared" si="1"/>
        <v>0.11600000000000001</v>
      </c>
      <c r="F56" s="6" t="s">
        <v>21</v>
      </c>
      <c r="G56" s="14">
        <v>20000</v>
      </c>
      <c r="H56" s="15">
        <f t="shared" si="0"/>
        <v>2320</v>
      </c>
      <c r="I56" s="117"/>
      <c r="P56" s="33"/>
      <c r="Q56" s="33"/>
    </row>
    <row r="57" spans="1:17" x14ac:dyDescent="0.2">
      <c r="A57" s="5"/>
      <c r="B57" s="38"/>
      <c r="C57" s="6"/>
      <c r="D57" s="7" t="s">
        <v>49</v>
      </c>
      <c r="E57" s="98">
        <f t="shared" si="1"/>
        <v>0</v>
      </c>
      <c r="F57" s="6" t="s">
        <v>21</v>
      </c>
      <c r="G57" s="14">
        <v>0</v>
      </c>
      <c r="H57" s="15">
        <f t="shared" si="0"/>
        <v>0</v>
      </c>
      <c r="I57" s="117"/>
      <c r="P57" s="33"/>
      <c r="Q57" s="33"/>
    </row>
    <row r="58" spans="1:17" x14ac:dyDescent="0.2">
      <c r="A58" s="5"/>
      <c r="B58" s="38"/>
      <c r="C58" s="6"/>
      <c r="D58" s="7" t="s">
        <v>54</v>
      </c>
      <c r="E58" s="98">
        <f t="shared" si="1"/>
        <v>0</v>
      </c>
      <c r="F58" s="6" t="s">
        <v>21</v>
      </c>
      <c r="G58" s="14">
        <v>0</v>
      </c>
      <c r="H58" s="15">
        <f t="shared" si="0"/>
        <v>0</v>
      </c>
      <c r="I58" s="117"/>
      <c r="P58" s="33"/>
      <c r="Q58" s="33"/>
    </row>
    <row r="59" spans="1:17" x14ac:dyDescent="0.2">
      <c r="A59" s="5"/>
      <c r="B59" s="38"/>
      <c r="C59" s="6"/>
      <c r="D59" s="7" t="s">
        <v>46</v>
      </c>
      <c r="E59" s="98">
        <v>0</v>
      </c>
      <c r="F59" s="6" t="s">
        <v>21</v>
      </c>
      <c r="G59" s="14">
        <v>0</v>
      </c>
      <c r="H59" s="15">
        <f t="shared" si="0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100</v>
      </c>
      <c r="E60" s="98">
        <f>E24</f>
        <v>0</v>
      </c>
      <c r="F60" s="6" t="s">
        <v>21</v>
      </c>
      <c r="G60" s="14">
        <v>0</v>
      </c>
      <c r="H60" s="15">
        <f t="shared" si="0"/>
        <v>0</v>
      </c>
      <c r="I60" s="117"/>
      <c r="J60" s="33">
        <f>SUM(H10:H60)</f>
        <v>4124184.7201359048</v>
      </c>
      <c r="P60" s="33"/>
      <c r="Q60" s="33"/>
    </row>
    <row r="61" spans="1:17" x14ac:dyDescent="0.2">
      <c r="A61" s="5"/>
      <c r="B61" s="38"/>
      <c r="C61" s="6"/>
      <c r="D61" s="7"/>
      <c r="E61" s="98"/>
      <c r="F61" s="6"/>
      <c r="G61" s="14"/>
      <c r="H61" s="15"/>
      <c r="I61" s="117"/>
      <c r="P61" s="33"/>
      <c r="Q61" s="33"/>
    </row>
    <row r="62" spans="1:17" x14ac:dyDescent="0.2">
      <c r="A62" s="95"/>
      <c r="B62" s="52"/>
      <c r="C62" s="6"/>
      <c r="D62" s="121" t="s">
        <v>104</v>
      </c>
      <c r="E62" s="98"/>
      <c r="F62" s="6"/>
      <c r="G62" s="14"/>
      <c r="H62" s="15"/>
      <c r="I62" s="117"/>
      <c r="K62" s="93"/>
      <c r="P62" s="33"/>
      <c r="Q62" s="33"/>
    </row>
    <row r="63" spans="1:17" x14ac:dyDescent="0.2">
      <c r="A63" s="95"/>
      <c r="B63" s="52"/>
      <c r="C63" s="6"/>
      <c r="D63" s="7" t="s">
        <v>137</v>
      </c>
      <c r="E63" s="98">
        <v>1</v>
      </c>
      <c r="F63" s="6" t="s">
        <v>35</v>
      </c>
      <c r="G63" s="122">
        <v>1980000</v>
      </c>
      <c r="H63" s="15">
        <f t="shared" si="0"/>
        <v>1980000</v>
      </c>
      <c r="I63" s="117"/>
      <c r="K63" s="45"/>
      <c r="L63" s="45"/>
      <c r="P63" s="33"/>
      <c r="Q63" s="47"/>
    </row>
    <row r="64" spans="1:17" x14ac:dyDescent="0.2">
      <c r="A64" s="95"/>
      <c r="B64" s="52"/>
      <c r="C64" s="6"/>
      <c r="D64" s="7" t="s">
        <v>145</v>
      </c>
      <c r="E64" s="98">
        <v>1</v>
      </c>
      <c r="F64" s="6" t="s">
        <v>35</v>
      </c>
      <c r="G64" s="119">
        <v>15000000</v>
      </c>
      <c r="H64" s="15">
        <f t="shared" si="0"/>
        <v>15000000</v>
      </c>
      <c r="I64" s="117"/>
      <c r="K64" s="45"/>
      <c r="L64" s="45"/>
      <c r="P64" s="33"/>
      <c r="Q64" s="47"/>
    </row>
    <row r="65" spans="1:17" x14ac:dyDescent="0.2">
      <c r="A65" s="95"/>
      <c r="B65" s="52"/>
      <c r="C65" s="6"/>
      <c r="D65" s="7"/>
      <c r="E65" s="98"/>
      <c r="F65" s="6"/>
      <c r="G65" s="14"/>
      <c r="H65" s="15"/>
      <c r="I65" s="117"/>
      <c r="K65" s="45"/>
      <c r="L65" s="45"/>
      <c r="P65" s="33"/>
      <c r="Q65" s="47"/>
    </row>
    <row r="66" spans="1:17" x14ac:dyDescent="0.2">
      <c r="A66" s="95"/>
      <c r="B66" s="52"/>
      <c r="C66" s="6"/>
      <c r="D66" s="7" t="s">
        <v>142</v>
      </c>
      <c r="E66" s="102">
        <v>91200</v>
      </c>
      <c r="F66" s="6" t="s">
        <v>118</v>
      </c>
      <c r="G66" s="14">
        <v>3831</v>
      </c>
      <c r="H66" s="15">
        <f t="shared" si="0"/>
        <v>349387200</v>
      </c>
      <c r="I66" s="117"/>
      <c r="K66" s="45" t="s">
        <v>130</v>
      </c>
      <c r="L66" s="45"/>
      <c r="P66" s="33"/>
      <c r="Q66" s="47"/>
    </row>
    <row r="67" spans="1:17" x14ac:dyDescent="0.2">
      <c r="A67" s="95"/>
      <c r="B67" s="52"/>
      <c r="C67" s="6"/>
      <c r="D67" s="7" t="s">
        <v>138</v>
      </c>
      <c r="E67" s="98">
        <v>578850</v>
      </c>
      <c r="F67" s="6" t="s">
        <v>118</v>
      </c>
      <c r="G67" s="122">
        <v>95</v>
      </c>
      <c r="H67" s="15">
        <f t="shared" si="0"/>
        <v>54990750</v>
      </c>
      <c r="I67" s="117"/>
      <c r="K67" s="45" t="s">
        <v>130</v>
      </c>
      <c r="L67" s="45"/>
      <c r="P67" s="33"/>
      <c r="Q67" s="47"/>
    </row>
    <row r="68" spans="1:17" x14ac:dyDescent="0.2">
      <c r="A68" s="95"/>
      <c r="B68" s="52"/>
      <c r="C68" s="6"/>
      <c r="D68" s="7" t="s">
        <v>139</v>
      </c>
      <c r="E68" s="102">
        <v>60000</v>
      </c>
      <c r="F68" s="6" t="s">
        <v>118</v>
      </c>
      <c r="G68" s="122">
        <v>400</v>
      </c>
      <c r="H68" s="15">
        <f t="shared" si="0"/>
        <v>24000000</v>
      </c>
      <c r="I68" s="117"/>
      <c r="K68" s="45"/>
      <c r="L68" s="45"/>
      <c r="P68" s="33"/>
      <c r="Q68" s="47"/>
    </row>
    <row r="69" spans="1:17" x14ac:dyDescent="0.2">
      <c r="A69" s="95"/>
      <c r="B69" s="52"/>
      <c r="C69" s="6"/>
      <c r="D69" s="7"/>
      <c r="E69" s="98"/>
      <c r="F69" s="6"/>
      <c r="G69" s="14"/>
      <c r="H69" s="15"/>
      <c r="I69" s="117"/>
      <c r="K69" s="45"/>
      <c r="L69" s="45"/>
      <c r="P69" s="33"/>
      <c r="Q69" s="47"/>
    </row>
    <row r="70" spans="1:17" x14ac:dyDescent="0.2">
      <c r="A70" s="95"/>
      <c r="B70" s="52"/>
      <c r="C70" s="6"/>
      <c r="D70" s="7"/>
      <c r="E70" s="98"/>
      <c r="F70" s="6"/>
      <c r="G70" s="14"/>
      <c r="H70" s="15"/>
      <c r="I70" s="117"/>
      <c r="K70" s="45"/>
      <c r="L70" s="45"/>
      <c r="P70" s="33"/>
      <c r="Q70" s="47"/>
    </row>
    <row r="71" spans="1:17" x14ac:dyDescent="0.2">
      <c r="A71" s="95"/>
      <c r="B71" s="52"/>
      <c r="C71" s="6"/>
      <c r="D71" s="7" t="s">
        <v>109</v>
      </c>
      <c r="E71" s="102">
        <v>3</v>
      </c>
      <c r="F71" s="6" t="s">
        <v>35</v>
      </c>
      <c r="G71" s="122">
        <v>8500</v>
      </c>
      <c r="H71" s="15">
        <f t="shared" si="0"/>
        <v>25500</v>
      </c>
      <c r="I71" s="117"/>
      <c r="J71" s="33"/>
      <c r="K71" s="45"/>
      <c r="P71" s="33"/>
      <c r="Q71" s="47"/>
    </row>
    <row r="72" spans="1:17" x14ac:dyDescent="0.2">
      <c r="A72" s="96"/>
      <c r="B72" s="52"/>
      <c r="C72" s="6"/>
      <c r="D72" s="7"/>
      <c r="E72" s="42"/>
      <c r="F72" s="6"/>
      <c r="G72" s="14"/>
      <c r="H72" s="15"/>
      <c r="I72" s="117"/>
      <c r="K72" s="93"/>
      <c r="P72" s="33"/>
    </row>
    <row r="73" spans="1:17" ht="12.75" customHeight="1" x14ac:dyDescent="0.2">
      <c r="A73" s="41"/>
      <c r="B73" s="38"/>
      <c r="C73" s="6"/>
      <c r="D73" s="46" t="s">
        <v>37</v>
      </c>
      <c r="E73" s="29"/>
      <c r="F73" s="6"/>
      <c r="G73" s="14"/>
      <c r="H73" s="15"/>
      <c r="I73" s="117"/>
      <c r="J73" s="33"/>
      <c r="K73" s="33"/>
      <c r="P73" s="33"/>
      <c r="Q73" s="33"/>
    </row>
    <row r="74" spans="1:17" x14ac:dyDescent="0.2">
      <c r="A74" s="41"/>
      <c r="B74" s="38"/>
      <c r="C74" s="6"/>
      <c r="D74" s="7" t="s">
        <v>147</v>
      </c>
      <c r="E74" s="29">
        <v>1</v>
      </c>
      <c r="F74" s="6" t="s">
        <v>15</v>
      </c>
      <c r="G74" s="14">
        <v>1159416</v>
      </c>
      <c r="H74" s="15">
        <f t="shared" ref="H74" si="2">E74*G74</f>
        <v>1159416</v>
      </c>
      <c r="I74" s="117"/>
      <c r="J74" s="33">
        <f>SUM(H63:H74)</f>
        <v>446542866</v>
      </c>
      <c r="K74" s="33"/>
      <c r="P74" s="33"/>
      <c r="Q74" s="33"/>
    </row>
    <row r="75" spans="1:17" x14ac:dyDescent="0.2">
      <c r="A75" s="41"/>
      <c r="B75" s="38"/>
      <c r="C75" s="6"/>
      <c r="D75" s="7"/>
      <c r="E75" s="29"/>
      <c r="F75" s="6"/>
      <c r="G75" s="14"/>
      <c r="H75" s="15"/>
      <c r="I75" s="117"/>
      <c r="J75" s="33"/>
      <c r="K75" s="33"/>
    </row>
    <row r="76" spans="1:17" x14ac:dyDescent="0.2">
      <c r="A76" s="5"/>
      <c r="B76" s="8"/>
      <c r="C76" s="8"/>
      <c r="D76" s="9" t="s">
        <v>38</v>
      </c>
      <c r="E76" s="17">
        <v>1</v>
      </c>
      <c r="F76" s="8" t="s">
        <v>15</v>
      </c>
      <c r="G76" s="14">
        <v>66982065</v>
      </c>
      <c r="H76" s="15">
        <f>E76*G76</f>
        <v>66982065</v>
      </c>
      <c r="I76" s="117"/>
      <c r="J76" s="33">
        <f>0.15*J74</f>
        <v>66981429.899999999</v>
      </c>
      <c r="K76" s="33"/>
      <c r="P76" s="33"/>
      <c r="Q76" s="33"/>
    </row>
    <row r="77" spans="1:17" ht="13.5" thickBot="1" x14ac:dyDescent="0.25">
      <c r="A77" s="30"/>
      <c r="B77" s="10" t="s">
        <v>14</v>
      </c>
      <c r="C77" s="10" t="s">
        <v>14</v>
      </c>
      <c r="D77" s="11" t="s">
        <v>39</v>
      </c>
      <c r="E77" s="28">
        <v>1</v>
      </c>
      <c r="F77" s="10" t="s">
        <v>15</v>
      </c>
      <c r="G77" s="100">
        <v>1855884</v>
      </c>
      <c r="H77" s="101">
        <f>E77*G77</f>
        <v>1855884</v>
      </c>
      <c r="I77" s="117"/>
      <c r="J77" s="33">
        <f>0.45*J60</f>
        <v>1855883.1240611572</v>
      </c>
      <c r="K77" s="33"/>
    </row>
    <row r="78" spans="1:17" ht="13.5" thickTop="1" x14ac:dyDescent="0.2">
      <c r="A78" s="1" t="s">
        <v>33</v>
      </c>
      <c r="B78" s="48"/>
      <c r="C78" s="31" t="s">
        <v>21</v>
      </c>
      <c r="D78" s="23" t="s">
        <v>16</v>
      </c>
      <c r="E78" s="1" t="s">
        <v>17</v>
      </c>
      <c r="G78" s="12" t="s">
        <v>18</v>
      </c>
      <c r="H78" s="12">
        <v>519505000</v>
      </c>
      <c r="J78" s="33">
        <f>SUM(J60:J77)</f>
        <v>519504363.74419707</v>
      </c>
    </row>
    <row r="79" spans="1:17" ht="13.5" thickBot="1" x14ac:dyDescent="0.25">
      <c r="D79" s="24" t="s">
        <v>30</v>
      </c>
      <c r="E79" s="1" t="s">
        <v>17</v>
      </c>
      <c r="F79" s="21"/>
      <c r="G79" s="12" t="s">
        <v>18</v>
      </c>
      <c r="H79" s="36">
        <v>77995000</v>
      </c>
      <c r="I79" s="115"/>
      <c r="J79" s="33">
        <f>0.15*J78</f>
        <v>77925654.561629564</v>
      </c>
    </row>
    <row r="80" spans="1:17" x14ac:dyDescent="0.2">
      <c r="D80" s="23" t="s">
        <v>19</v>
      </c>
      <c r="E80" s="1" t="s">
        <v>17</v>
      </c>
      <c r="G80" s="12" t="s">
        <v>18</v>
      </c>
      <c r="H80" s="49">
        <v>597500000</v>
      </c>
      <c r="I80" s="49"/>
      <c r="J80" s="33">
        <f>SUM(J78:J79)</f>
        <v>597430018.30582666</v>
      </c>
    </row>
    <row r="82" spans="3:4" x14ac:dyDescent="0.2">
      <c r="C82" s="39" t="s">
        <v>32</v>
      </c>
      <c r="D82" s="31" t="s">
        <v>34</v>
      </c>
    </row>
  </sheetData>
  <mergeCells count="1">
    <mergeCell ref="G6:H6"/>
  </mergeCells>
  <printOptions horizontalCentered="1"/>
  <pageMargins left="0.25" right="0.25" top="0.63" bottom="0.5" header="0.25" footer="0.5"/>
  <pageSetup scale="75" orientation="portrait" r:id="rId1"/>
  <headerFooter alignWithMargins="0">
    <oddHeader>&amp;CNorth Carolina Department of Transportation
Preliminary Estimate&amp;R[Page]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0DEF7-F183-40EF-9939-2D65379EDBEA}">
  <dimension ref="A1:Q82"/>
  <sheetViews>
    <sheetView topLeftCell="A34" zoomScale="110" zoomScaleNormal="110" workbookViewId="0">
      <selection activeCell="G71" sqref="G71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5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4.83203125" style="12" customWidth="1"/>
    <col min="10" max="10" width="17.83203125" style="1" customWidth="1"/>
    <col min="11" max="11" width="61.6640625" style="1" bestFit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SUM(H80)</f>
        <v>213600000</v>
      </c>
      <c r="I4" s="114"/>
    </row>
    <row r="5" spans="1:11" ht="12.75" customHeight="1" x14ac:dyDescent="0.2">
      <c r="D5" s="31"/>
      <c r="G5" s="22"/>
    </row>
    <row r="6" spans="1:11" ht="12.75" customHeight="1" x14ac:dyDescent="0.35">
      <c r="A6" t="s">
        <v>5</v>
      </c>
      <c r="C6" s="16"/>
      <c r="D6" s="108" t="s">
        <v>133</v>
      </c>
      <c r="E6" s="111">
        <v>43899</v>
      </c>
      <c r="F6" s="31"/>
      <c r="G6" s="20"/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thickBot="1" x14ac:dyDescent="0.25">
      <c r="A8" t="s">
        <v>52</v>
      </c>
      <c r="C8" s="16"/>
      <c r="D8" s="45" t="s">
        <v>136</v>
      </c>
      <c r="E8" s="111">
        <v>43943</v>
      </c>
      <c r="G8" s="138" t="s">
        <v>148</v>
      </c>
      <c r="H8" s="138"/>
      <c r="I8" s="115"/>
    </row>
    <row r="9" spans="1:11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  <c r="I9" s="116"/>
    </row>
    <row r="10" spans="1:11" x14ac:dyDescent="0.2">
      <c r="A10" s="5"/>
      <c r="B10" s="38"/>
      <c r="C10" s="6"/>
      <c r="D10" s="7" t="s">
        <v>20</v>
      </c>
      <c r="E10" s="102">
        <f>332513/43560</f>
        <v>7.633448117539027</v>
      </c>
      <c r="F10" s="6" t="s">
        <v>22</v>
      </c>
      <c r="G10" s="14">
        <v>40000</v>
      </c>
      <c r="H10" s="15">
        <f>E10*G10</f>
        <v>305337.9247015611</v>
      </c>
      <c r="I10" s="117"/>
      <c r="K10" s="45"/>
    </row>
    <row r="11" spans="1:11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4">
        <v>18</v>
      </c>
      <c r="H11" s="15">
        <f t="shared" ref="H11:H74" si="0">E11*G11</f>
        <v>45000</v>
      </c>
      <c r="I11" s="117"/>
    </row>
    <row r="12" spans="1:11" x14ac:dyDescent="0.2">
      <c r="A12" s="5"/>
      <c r="B12" s="38"/>
      <c r="C12" s="6"/>
      <c r="D12" s="94" t="s">
        <v>97</v>
      </c>
      <c r="E12" s="102">
        <v>10000</v>
      </c>
      <c r="F12" s="6" t="s">
        <v>23</v>
      </c>
      <c r="G12" s="14">
        <v>28</v>
      </c>
      <c r="H12" s="15">
        <f t="shared" si="0"/>
        <v>280000</v>
      </c>
      <c r="I12" s="117"/>
    </row>
    <row r="13" spans="1:11" x14ac:dyDescent="0.2">
      <c r="A13" s="5"/>
      <c r="B13" s="38"/>
      <c r="C13" s="6"/>
      <c r="D13" s="7" t="s">
        <v>45</v>
      </c>
      <c r="E13" s="102">
        <f>296945.6/9</f>
        <v>32993.955555555556</v>
      </c>
      <c r="F13" s="6" t="s">
        <v>24</v>
      </c>
      <c r="G13" s="14">
        <v>6.5</v>
      </c>
      <c r="H13" s="15">
        <f t="shared" si="0"/>
        <v>214460.7111111111</v>
      </c>
      <c r="I13" s="117"/>
      <c r="K13" s="45"/>
    </row>
    <row r="14" spans="1:11" x14ac:dyDescent="0.2">
      <c r="A14" s="5"/>
      <c r="B14" s="38"/>
      <c r="C14" s="6"/>
      <c r="D14" s="7"/>
      <c r="E14" s="103"/>
      <c r="F14" s="6"/>
      <c r="G14" s="14"/>
      <c r="H14" s="15"/>
      <c r="I14" s="117"/>
    </row>
    <row r="15" spans="1:11" x14ac:dyDescent="0.2">
      <c r="A15" s="5"/>
      <c r="B15" s="38"/>
      <c r="C15" s="6"/>
      <c r="D15" s="46" t="s">
        <v>31</v>
      </c>
      <c r="E15" s="102"/>
      <c r="F15" s="6"/>
      <c r="G15" s="14"/>
      <c r="H15" s="15"/>
      <c r="I15" s="117"/>
    </row>
    <row r="16" spans="1:11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  <c r="I16" s="117"/>
    </row>
    <row r="17" spans="1:11" x14ac:dyDescent="0.2">
      <c r="A17" s="5"/>
      <c r="B17" s="38"/>
      <c r="C17" s="6"/>
      <c r="D17" s="7" t="s">
        <v>98</v>
      </c>
      <c r="E17" s="102">
        <v>0.13800000000000001</v>
      </c>
      <c r="F17" s="6" t="s">
        <v>21</v>
      </c>
      <c r="G17" s="14">
        <v>775000</v>
      </c>
      <c r="H17" s="15">
        <f t="shared" si="0"/>
        <v>106950.00000000001</v>
      </c>
      <c r="I17" s="117"/>
    </row>
    <row r="18" spans="1:11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I18" s="117"/>
      <c r="K18" s="45"/>
    </row>
    <row r="19" spans="1:11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I19" s="117"/>
      <c r="K19" s="93"/>
    </row>
    <row r="20" spans="1:11" x14ac:dyDescent="0.2">
      <c r="A20" s="5"/>
      <c r="B20" s="38"/>
      <c r="C20" s="6"/>
      <c r="D20" s="7" t="s">
        <v>53</v>
      </c>
      <c r="E20" s="102">
        <v>0.23</v>
      </c>
      <c r="F20" s="6" t="s">
        <v>21</v>
      </c>
      <c r="G20" s="14">
        <v>375000</v>
      </c>
      <c r="H20" s="15">
        <f t="shared" si="0"/>
        <v>86250</v>
      </c>
      <c r="I20" s="117"/>
    </row>
    <row r="21" spans="1:11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I21" s="117"/>
      <c r="K21" s="45"/>
    </row>
    <row r="22" spans="1:11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  <c r="I22" s="117"/>
    </row>
    <row r="23" spans="1:11" x14ac:dyDescent="0.2">
      <c r="A23" s="5"/>
      <c r="B23" s="38"/>
      <c r="C23" s="6"/>
      <c r="D23" s="7" t="s">
        <v>46</v>
      </c>
      <c r="E23" s="102">
        <v>0.28599999999999998</v>
      </c>
      <c r="F23" s="6" t="s">
        <v>21</v>
      </c>
      <c r="G23" s="14">
        <v>100000</v>
      </c>
      <c r="H23" s="15">
        <f t="shared" si="0"/>
        <v>28599.999999999996</v>
      </c>
      <c r="I23" s="117"/>
    </row>
    <row r="24" spans="1:11" x14ac:dyDescent="0.2">
      <c r="A24" s="5"/>
      <c r="B24" s="38"/>
      <c r="C24" s="6"/>
      <c r="D24" s="7" t="s">
        <v>100</v>
      </c>
      <c r="E24" s="102"/>
      <c r="F24" s="6" t="s">
        <v>21</v>
      </c>
      <c r="G24" s="14">
        <v>0</v>
      </c>
      <c r="H24" s="15">
        <f t="shared" si="0"/>
        <v>0</v>
      </c>
      <c r="I24" s="117"/>
    </row>
    <row r="25" spans="1:11" x14ac:dyDescent="0.2">
      <c r="A25" s="5"/>
      <c r="B25" s="38"/>
      <c r="C25" s="6"/>
      <c r="D25" s="7"/>
      <c r="E25" s="104"/>
      <c r="F25" s="6"/>
      <c r="G25" s="14"/>
      <c r="H25" s="15"/>
      <c r="I25" s="117"/>
    </row>
    <row r="26" spans="1:11" x14ac:dyDescent="0.2">
      <c r="A26" s="5"/>
      <c r="B26" s="38"/>
      <c r="C26" s="6"/>
      <c r="D26" s="7" t="s">
        <v>25</v>
      </c>
      <c r="E26" s="103">
        <f>ROUND(E29*1.1, -2)</f>
        <v>12400</v>
      </c>
      <c r="F26" s="6" t="s">
        <v>24</v>
      </c>
      <c r="G26" s="14">
        <v>2.75</v>
      </c>
      <c r="H26" s="15">
        <f t="shared" si="0"/>
        <v>34100</v>
      </c>
      <c r="I26" s="117"/>
    </row>
    <row r="27" spans="1:11" x14ac:dyDescent="0.2">
      <c r="A27" s="5"/>
      <c r="B27" s="38"/>
      <c r="C27" s="6"/>
      <c r="D27" s="7"/>
      <c r="E27" s="103"/>
      <c r="F27" s="6"/>
      <c r="G27" s="14"/>
      <c r="H27" s="15"/>
      <c r="I27" s="117"/>
    </row>
    <row r="28" spans="1:11" x14ac:dyDescent="0.2">
      <c r="A28" s="5"/>
      <c r="B28" s="38"/>
      <c r="C28" s="6"/>
      <c r="D28" s="46" t="s">
        <v>40</v>
      </c>
      <c r="E28" s="103"/>
      <c r="F28" s="6"/>
      <c r="G28" s="14"/>
      <c r="H28" s="15"/>
      <c r="I28" s="117"/>
    </row>
    <row r="29" spans="1:11" x14ac:dyDescent="0.2">
      <c r="A29" s="5"/>
      <c r="B29" s="38"/>
      <c r="C29" s="6"/>
      <c r="D29" s="7" t="s">
        <v>47</v>
      </c>
      <c r="E29" s="103">
        <f>101472/9</f>
        <v>11274.666666666666</v>
      </c>
      <c r="F29" s="6" t="s">
        <v>24</v>
      </c>
      <c r="G29" s="14">
        <v>70</v>
      </c>
      <c r="H29" s="15">
        <f t="shared" si="0"/>
        <v>789226.66666666663</v>
      </c>
      <c r="I29" s="117"/>
      <c r="K29" s="45"/>
    </row>
    <row r="30" spans="1:11" x14ac:dyDescent="0.2">
      <c r="A30" s="5"/>
      <c r="B30" s="38"/>
      <c r="C30" s="6"/>
      <c r="D30" s="7" t="s">
        <v>48</v>
      </c>
      <c r="E30" s="103">
        <f>107220/9</f>
        <v>11913.333333333334</v>
      </c>
      <c r="F30" s="6" t="s">
        <v>24</v>
      </c>
      <c r="G30" s="14">
        <v>19</v>
      </c>
      <c r="H30" s="15">
        <f t="shared" si="0"/>
        <v>226353.33333333334</v>
      </c>
      <c r="I30" s="117"/>
      <c r="K30" s="45"/>
    </row>
    <row r="31" spans="1:11" x14ac:dyDescent="0.2">
      <c r="A31" s="5"/>
      <c r="B31" s="38"/>
      <c r="C31" s="6"/>
      <c r="D31" s="7"/>
      <c r="E31" s="103"/>
      <c r="F31" s="6"/>
      <c r="G31" s="14"/>
      <c r="H31" s="15"/>
      <c r="I31" s="117"/>
      <c r="K31" s="93"/>
    </row>
    <row r="32" spans="1:11" x14ac:dyDescent="0.2">
      <c r="A32" s="95"/>
      <c r="B32" s="52"/>
      <c r="C32" s="6"/>
      <c r="D32" s="7" t="s">
        <v>105</v>
      </c>
      <c r="E32" s="103">
        <v>5694</v>
      </c>
      <c r="F32" s="6" t="s">
        <v>27</v>
      </c>
      <c r="G32" s="14">
        <v>20</v>
      </c>
      <c r="H32" s="15">
        <f t="shared" si="0"/>
        <v>113880</v>
      </c>
      <c r="I32" s="117"/>
      <c r="K32" s="45"/>
    </row>
    <row r="33" spans="1:17" x14ac:dyDescent="0.2">
      <c r="A33" s="95"/>
      <c r="B33" s="52"/>
      <c r="C33" s="6"/>
      <c r="D33" s="7"/>
      <c r="E33" s="103"/>
      <c r="F33" s="6"/>
      <c r="G33" s="14"/>
      <c r="H33" s="15"/>
      <c r="I33" s="117"/>
      <c r="K33" s="93"/>
    </row>
    <row r="34" spans="1:17" x14ac:dyDescent="0.2">
      <c r="A34" s="95"/>
      <c r="B34" s="52"/>
      <c r="C34" s="6"/>
      <c r="D34" s="7" t="s">
        <v>129</v>
      </c>
      <c r="E34" s="103">
        <f>12251/9</f>
        <v>1361.2222222222222</v>
      </c>
      <c r="F34" s="6" t="s">
        <v>24</v>
      </c>
      <c r="G34" s="14">
        <v>44</v>
      </c>
      <c r="H34" s="15">
        <f t="shared" si="0"/>
        <v>59893.777777777774</v>
      </c>
      <c r="I34" s="117"/>
      <c r="K34" s="45"/>
    </row>
    <row r="35" spans="1:17" x14ac:dyDescent="0.2">
      <c r="A35" s="95"/>
      <c r="B35" s="52"/>
      <c r="C35" s="6"/>
      <c r="D35" s="7"/>
      <c r="E35" s="103"/>
      <c r="F35" s="6"/>
      <c r="G35" s="14"/>
      <c r="H35" s="15"/>
      <c r="I35" s="117"/>
      <c r="K35" s="93"/>
    </row>
    <row r="36" spans="1:17" x14ac:dyDescent="0.2">
      <c r="A36" s="5"/>
      <c r="B36" s="38"/>
      <c r="C36" s="6"/>
      <c r="D36" s="46" t="s">
        <v>42</v>
      </c>
      <c r="E36" s="103"/>
      <c r="F36" s="6"/>
      <c r="G36" s="14"/>
      <c r="H36" s="15"/>
      <c r="I36" s="117"/>
      <c r="K36" s="93"/>
    </row>
    <row r="37" spans="1:17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1.25</v>
      </c>
      <c r="H37" s="15">
        <f t="shared" si="0"/>
        <v>7125</v>
      </c>
      <c r="I37" s="117"/>
    </row>
    <row r="38" spans="1:17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20</v>
      </c>
      <c r="H38" s="15">
        <f t="shared" si="0"/>
        <v>90000</v>
      </c>
      <c r="I38" s="117"/>
      <c r="K38" s="93"/>
    </row>
    <row r="39" spans="1:17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3800</v>
      </c>
      <c r="H39" s="15">
        <f t="shared" si="0"/>
        <v>45600</v>
      </c>
      <c r="I39" s="117"/>
    </row>
    <row r="40" spans="1:17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2000</v>
      </c>
      <c r="H40" s="15">
        <f t="shared" si="0"/>
        <v>24000</v>
      </c>
      <c r="I40" s="117"/>
    </row>
    <row r="41" spans="1:17" x14ac:dyDescent="0.2">
      <c r="A41" s="5"/>
      <c r="B41" s="38"/>
      <c r="C41" s="6"/>
      <c r="D41" s="7"/>
      <c r="E41" s="97"/>
      <c r="F41" s="6"/>
      <c r="G41" s="14"/>
      <c r="H41" s="15"/>
      <c r="I41" s="118"/>
      <c r="K41" s="93"/>
    </row>
    <row r="42" spans="1:17" x14ac:dyDescent="0.2">
      <c r="A42" s="5"/>
      <c r="B42" s="38"/>
      <c r="C42" s="6"/>
      <c r="D42" s="7" t="s">
        <v>26</v>
      </c>
      <c r="E42" s="103">
        <f>659703.6/43560</f>
        <v>15.144710743801653</v>
      </c>
      <c r="F42" s="6" t="s">
        <v>22</v>
      </c>
      <c r="G42" s="14">
        <v>38000</v>
      </c>
      <c r="H42" s="15">
        <f t="shared" si="0"/>
        <v>575499.00826446281</v>
      </c>
      <c r="I42" s="117"/>
      <c r="K42" s="45"/>
    </row>
    <row r="43" spans="1:17" x14ac:dyDescent="0.2">
      <c r="A43" s="5"/>
      <c r="B43" s="38"/>
      <c r="C43" s="6"/>
      <c r="D43" s="7"/>
      <c r="E43" s="99"/>
      <c r="F43" s="6"/>
      <c r="G43" s="14"/>
      <c r="H43" s="15"/>
      <c r="I43" s="117"/>
    </row>
    <row r="44" spans="1:17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500000</v>
      </c>
      <c r="H44" s="15">
        <f t="shared" si="0"/>
        <v>500000</v>
      </c>
      <c r="I44" s="117"/>
    </row>
    <row r="45" spans="1:17" x14ac:dyDescent="0.2">
      <c r="A45" s="5"/>
      <c r="B45" s="38"/>
      <c r="C45" s="6"/>
      <c r="D45" s="7"/>
      <c r="E45" s="99"/>
      <c r="F45" s="6"/>
      <c r="G45" s="14"/>
      <c r="H45" s="15"/>
      <c r="I45" s="117"/>
      <c r="P45" s="32"/>
      <c r="Q45" s="47"/>
    </row>
    <row r="46" spans="1:17" x14ac:dyDescent="0.2">
      <c r="A46" s="5"/>
      <c r="B46" s="38"/>
      <c r="C46" s="6"/>
      <c r="D46" s="7" t="s">
        <v>113</v>
      </c>
      <c r="E46" s="103">
        <v>2</v>
      </c>
      <c r="F46" s="6" t="s">
        <v>35</v>
      </c>
      <c r="G46" s="14">
        <v>15000</v>
      </c>
      <c r="H46" s="15">
        <f t="shared" si="0"/>
        <v>30000</v>
      </c>
      <c r="I46" s="117"/>
      <c r="P46" s="32"/>
      <c r="Q46" s="47"/>
    </row>
    <row r="47" spans="1:17" x14ac:dyDescent="0.2">
      <c r="A47" s="5"/>
      <c r="B47" s="38"/>
      <c r="C47" s="6"/>
      <c r="D47" s="7" t="s">
        <v>110</v>
      </c>
      <c r="E47" s="103">
        <v>2</v>
      </c>
      <c r="F47" s="6" t="s">
        <v>35</v>
      </c>
      <c r="G47" s="14">
        <v>180000</v>
      </c>
      <c r="H47" s="15">
        <f t="shared" si="0"/>
        <v>360000</v>
      </c>
      <c r="I47" s="117"/>
      <c r="K47" s="93"/>
      <c r="P47" s="32"/>
      <c r="Q47" s="47"/>
    </row>
    <row r="48" spans="1:17" x14ac:dyDescent="0.2">
      <c r="A48" s="5"/>
      <c r="B48" s="38"/>
      <c r="C48" s="6"/>
      <c r="D48" s="7"/>
      <c r="E48" s="97"/>
      <c r="F48" s="6"/>
      <c r="G48" s="14"/>
      <c r="H48" s="15"/>
      <c r="I48" s="117"/>
      <c r="K48" s="93"/>
      <c r="P48" s="32"/>
      <c r="Q48" s="47"/>
    </row>
    <row r="49" spans="1:17" x14ac:dyDescent="0.2">
      <c r="A49" s="5"/>
      <c r="B49" s="38"/>
      <c r="C49" s="6"/>
      <c r="D49" s="46" t="s">
        <v>107</v>
      </c>
      <c r="E49" s="97"/>
      <c r="F49" s="6"/>
      <c r="G49" s="14"/>
      <c r="H49" s="15"/>
      <c r="I49" s="117"/>
      <c r="K49" s="93"/>
      <c r="P49" s="32"/>
      <c r="Q49" s="47"/>
    </row>
    <row r="50" spans="1:17" x14ac:dyDescent="0.2">
      <c r="A50" s="5"/>
      <c r="B50" s="38"/>
      <c r="C50" s="6"/>
      <c r="D50" s="7" t="s">
        <v>128</v>
      </c>
      <c r="E50" s="97">
        <v>1</v>
      </c>
      <c r="F50" s="6" t="s">
        <v>35</v>
      </c>
      <c r="G50" s="14">
        <v>400000</v>
      </c>
      <c r="H50" s="15">
        <f t="shared" si="0"/>
        <v>400000</v>
      </c>
      <c r="I50" s="117"/>
      <c r="K50" s="93"/>
      <c r="P50" s="32"/>
      <c r="Q50" s="47"/>
    </row>
    <row r="51" spans="1:17" x14ac:dyDescent="0.2">
      <c r="A51" s="5"/>
      <c r="B51" s="38"/>
      <c r="C51" s="6"/>
      <c r="D51" s="7"/>
      <c r="E51" s="99"/>
      <c r="F51" s="6"/>
      <c r="G51" s="14"/>
      <c r="H51" s="15"/>
      <c r="I51" s="117"/>
      <c r="P51" s="32"/>
      <c r="Q51" s="47"/>
    </row>
    <row r="52" spans="1:17" x14ac:dyDescent="0.2">
      <c r="A52" s="5"/>
      <c r="B52" s="38"/>
      <c r="C52" s="6"/>
      <c r="D52" s="46" t="s">
        <v>29</v>
      </c>
      <c r="E52" s="98"/>
      <c r="F52" s="6"/>
      <c r="G52" s="14"/>
      <c r="H52" s="15"/>
      <c r="I52" s="117"/>
      <c r="K52" s="93"/>
      <c r="P52" s="32"/>
      <c r="Q52" s="47"/>
    </row>
    <row r="53" spans="1:17" x14ac:dyDescent="0.2">
      <c r="A53" s="5"/>
      <c r="B53" s="38"/>
      <c r="C53" s="6"/>
      <c r="D53" s="7" t="s">
        <v>99</v>
      </c>
      <c r="E53" s="98">
        <f t="shared" ref="E53:E59" si="1">E16</f>
        <v>0</v>
      </c>
      <c r="F53" s="6" t="s">
        <v>21</v>
      </c>
      <c r="G53" s="14">
        <v>0</v>
      </c>
      <c r="H53" s="15">
        <f t="shared" si="0"/>
        <v>0</v>
      </c>
      <c r="I53" s="117"/>
      <c r="P53" s="33"/>
      <c r="Q53" s="33"/>
    </row>
    <row r="54" spans="1:17" x14ac:dyDescent="0.2">
      <c r="A54" s="5"/>
      <c r="B54" s="38"/>
      <c r="C54" s="6"/>
      <c r="D54" s="7" t="s">
        <v>98</v>
      </c>
      <c r="E54" s="98">
        <f t="shared" si="1"/>
        <v>0.13800000000000001</v>
      </c>
      <c r="F54" s="6" t="s">
        <v>21</v>
      </c>
      <c r="G54" s="14">
        <v>40000</v>
      </c>
      <c r="H54" s="15">
        <f t="shared" si="0"/>
        <v>5520.0000000000009</v>
      </c>
      <c r="I54" s="117"/>
      <c r="P54" s="33"/>
      <c r="Q54" s="33"/>
    </row>
    <row r="55" spans="1:17" x14ac:dyDescent="0.2">
      <c r="A55" s="5"/>
      <c r="B55" s="38"/>
      <c r="C55" s="6"/>
      <c r="D55" s="7" t="s">
        <v>103</v>
      </c>
      <c r="E55" s="98">
        <f t="shared" si="1"/>
        <v>0</v>
      </c>
      <c r="F55" s="6" t="s">
        <v>21</v>
      </c>
      <c r="G55" s="14">
        <v>0</v>
      </c>
      <c r="H55" s="15">
        <f t="shared" si="0"/>
        <v>0</v>
      </c>
      <c r="I55" s="117"/>
      <c r="K55" s="45"/>
      <c r="P55" s="33"/>
      <c r="Q55" s="33"/>
    </row>
    <row r="56" spans="1:17" x14ac:dyDescent="0.2">
      <c r="A56" s="5"/>
      <c r="B56" s="38"/>
      <c r="C56" s="6"/>
      <c r="D56" s="7" t="s">
        <v>51</v>
      </c>
      <c r="E56" s="98">
        <f t="shared" si="1"/>
        <v>0</v>
      </c>
      <c r="F56" s="6" t="s">
        <v>21</v>
      </c>
      <c r="G56" s="14">
        <v>0</v>
      </c>
      <c r="H56" s="15">
        <f t="shared" si="0"/>
        <v>0</v>
      </c>
      <c r="I56" s="117"/>
      <c r="P56" s="33"/>
      <c r="Q56" s="33"/>
    </row>
    <row r="57" spans="1:17" x14ac:dyDescent="0.2">
      <c r="A57" s="5"/>
      <c r="B57" s="38"/>
      <c r="C57" s="6"/>
      <c r="D57" s="7" t="s">
        <v>53</v>
      </c>
      <c r="E57" s="98">
        <f t="shared" si="1"/>
        <v>0.23</v>
      </c>
      <c r="F57" s="6" t="s">
        <v>21</v>
      </c>
      <c r="G57" s="14">
        <v>20000</v>
      </c>
      <c r="H57" s="15">
        <f t="shared" si="0"/>
        <v>4600</v>
      </c>
      <c r="I57" s="117"/>
      <c r="P57" s="33"/>
      <c r="Q57" s="33"/>
    </row>
    <row r="58" spans="1:17" x14ac:dyDescent="0.2">
      <c r="A58" s="5"/>
      <c r="B58" s="38"/>
      <c r="C58" s="6"/>
      <c r="D58" s="7" t="s">
        <v>49</v>
      </c>
      <c r="E58" s="98">
        <f t="shared" si="1"/>
        <v>0</v>
      </c>
      <c r="F58" s="6" t="s">
        <v>21</v>
      </c>
      <c r="G58" s="14">
        <v>0</v>
      </c>
      <c r="H58" s="15">
        <f t="shared" si="0"/>
        <v>0</v>
      </c>
      <c r="I58" s="117"/>
      <c r="P58" s="33"/>
      <c r="Q58" s="33"/>
    </row>
    <row r="59" spans="1:17" x14ac:dyDescent="0.2">
      <c r="A59" s="5"/>
      <c r="B59" s="38"/>
      <c r="C59" s="6"/>
      <c r="D59" s="7" t="s">
        <v>54</v>
      </c>
      <c r="E59" s="98">
        <f t="shared" si="1"/>
        <v>0</v>
      </c>
      <c r="F59" s="6" t="s">
        <v>21</v>
      </c>
      <c r="G59" s="14">
        <v>0</v>
      </c>
      <c r="H59" s="15">
        <f t="shared" si="0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46</v>
      </c>
      <c r="E60" s="98">
        <v>0</v>
      </c>
      <c r="F60" s="6" t="s">
        <v>21</v>
      </c>
      <c r="G60" s="14">
        <v>0</v>
      </c>
      <c r="H60" s="15">
        <f t="shared" si="0"/>
        <v>0</v>
      </c>
      <c r="I60" s="117"/>
      <c r="J60" s="33"/>
      <c r="P60" s="33"/>
      <c r="Q60" s="33"/>
    </row>
    <row r="61" spans="1:17" x14ac:dyDescent="0.2">
      <c r="A61" s="5"/>
      <c r="B61" s="38"/>
      <c r="C61" s="6"/>
      <c r="D61" s="7" t="s">
        <v>100</v>
      </c>
      <c r="E61" s="98">
        <f>E24</f>
        <v>0</v>
      </c>
      <c r="F61" s="6" t="s">
        <v>21</v>
      </c>
      <c r="G61" s="14">
        <v>0</v>
      </c>
      <c r="H61" s="15">
        <f t="shared" si="0"/>
        <v>0</v>
      </c>
      <c r="I61" s="117"/>
      <c r="J61" s="33">
        <f>SUM(H10:H61)</f>
        <v>4332396.4218549132</v>
      </c>
      <c r="P61" s="33"/>
      <c r="Q61" s="33"/>
    </row>
    <row r="62" spans="1:17" x14ac:dyDescent="0.2">
      <c r="A62" s="5"/>
      <c r="B62" s="38"/>
      <c r="C62" s="6"/>
      <c r="D62" s="7"/>
      <c r="E62" s="98"/>
      <c r="F62" s="6"/>
      <c r="G62" s="14"/>
      <c r="H62" s="15"/>
      <c r="I62" s="117"/>
      <c r="P62" s="33"/>
      <c r="Q62" s="33"/>
    </row>
    <row r="63" spans="1:17" x14ac:dyDescent="0.2">
      <c r="A63" s="95"/>
      <c r="B63" s="52"/>
      <c r="C63" s="6"/>
      <c r="D63" s="121" t="s">
        <v>104</v>
      </c>
      <c r="E63" s="98"/>
      <c r="F63" s="6"/>
      <c r="G63" s="14"/>
      <c r="H63" s="15"/>
      <c r="I63" s="117"/>
      <c r="K63" s="93"/>
      <c r="P63" s="33"/>
      <c r="Q63" s="33"/>
    </row>
    <row r="64" spans="1:17" x14ac:dyDescent="0.2">
      <c r="A64" s="95"/>
      <c r="B64" s="52"/>
      <c r="C64" s="6"/>
      <c r="D64" s="7" t="s">
        <v>137</v>
      </c>
      <c r="E64" s="98">
        <v>1</v>
      </c>
      <c r="F64" s="6" t="s">
        <v>35</v>
      </c>
      <c r="G64" s="122">
        <v>1980000</v>
      </c>
      <c r="H64" s="15">
        <f t="shared" si="0"/>
        <v>1980000</v>
      </c>
      <c r="I64" s="117"/>
      <c r="K64" s="45"/>
      <c r="L64" s="45"/>
      <c r="P64" s="33"/>
      <c r="Q64" s="47"/>
    </row>
    <row r="65" spans="1:17" x14ac:dyDescent="0.2">
      <c r="A65" s="95"/>
      <c r="B65" s="52"/>
      <c r="C65" s="6"/>
      <c r="D65" s="7" t="s">
        <v>145</v>
      </c>
      <c r="E65" s="98">
        <v>1</v>
      </c>
      <c r="F65" s="6" t="s">
        <v>35</v>
      </c>
      <c r="G65" s="119">
        <v>15000000</v>
      </c>
      <c r="H65" s="15">
        <f t="shared" si="0"/>
        <v>15000000</v>
      </c>
      <c r="I65" s="117"/>
      <c r="K65" s="45"/>
      <c r="L65" s="45"/>
      <c r="P65" s="33"/>
      <c r="Q65" s="47"/>
    </row>
    <row r="66" spans="1:17" x14ac:dyDescent="0.2">
      <c r="A66" s="95"/>
      <c r="B66" s="52"/>
      <c r="C66" s="6"/>
      <c r="D66" s="7"/>
      <c r="E66" s="98"/>
      <c r="F66" s="6"/>
      <c r="G66" s="14"/>
      <c r="H66" s="15"/>
      <c r="I66" s="117"/>
      <c r="K66" s="45"/>
      <c r="L66" s="45"/>
      <c r="P66" s="33"/>
      <c r="Q66" s="47"/>
    </row>
    <row r="67" spans="1:17" x14ac:dyDescent="0.2">
      <c r="A67" s="95"/>
      <c r="B67" s="52"/>
      <c r="C67" s="6"/>
      <c r="D67" s="7" t="s">
        <v>144</v>
      </c>
      <c r="E67" s="102">
        <v>151470</v>
      </c>
      <c r="F67" s="6" t="s">
        <v>118</v>
      </c>
      <c r="G67" s="119">
        <v>484</v>
      </c>
      <c r="H67" s="15">
        <f t="shared" si="0"/>
        <v>73311480</v>
      </c>
      <c r="I67" s="117"/>
      <c r="K67" s="45" t="s">
        <v>130</v>
      </c>
      <c r="L67" s="45"/>
      <c r="P67" s="33"/>
      <c r="Q67" s="47"/>
    </row>
    <row r="68" spans="1:17" x14ac:dyDescent="0.2">
      <c r="A68" s="95"/>
      <c r="B68" s="52"/>
      <c r="C68" s="6"/>
      <c r="D68" s="7" t="s">
        <v>140</v>
      </c>
      <c r="E68" s="98">
        <v>380000</v>
      </c>
      <c r="F68" s="6" t="s">
        <v>118</v>
      </c>
      <c r="G68" s="122">
        <v>115</v>
      </c>
      <c r="H68" s="15">
        <f t="shared" si="0"/>
        <v>43700000</v>
      </c>
      <c r="I68" s="117"/>
      <c r="K68" s="45" t="s">
        <v>130</v>
      </c>
      <c r="L68" s="45"/>
      <c r="P68" s="33"/>
      <c r="Q68" s="47"/>
    </row>
    <row r="69" spans="1:17" x14ac:dyDescent="0.2">
      <c r="A69" s="95"/>
      <c r="B69" s="52"/>
      <c r="C69" s="6"/>
      <c r="D69" s="7" t="s">
        <v>138</v>
      </c>
      <c r="E69" s="102">
        <v>225000</v>
      </c>
      <c r="F69" s="6" t="s">
        <v>118</v>
      </c>
      <c r="G69" s="122">
        <v>95</v>
      </c>
      <c r="H69" s="15">
        <f t="shared" si="0"/>
        <v>21375000</v>
      </c>
      <c r="I69" s="117"/>
      <c r="K69" s="45" t="s">
        <v>130</v>
      </c>
      <c r="L69" s="45"/>
      <c r="P69" s="33"/>
      <c r="Q69" s="47"/>
    </row>
    <row r="70" spans="1:17" x14ac:dyDescent="0.2">
      <c r="A70" s="95"/>
      <c r="B70" s="52"/>
      <c r="C70" s="6"/>
      <c r="D70" s="7"/>
      <c r="E70" s="98"/>
      <c r="F70" s="6"/>
      <c r="G70" s="14"/>
      <c r="H70" s="15"/>
      <c r="I70" s="117"/>
      <c r="K70" s="107"/>
      <c r="L70" s="45"/>
      <c r="P70" s="33"/>
      <c r="Q70" s="47"/>
    </row>
    <row r="71" spans="1:17" x14ac:dyDescent="0.2">
      <c r="A71" s="95"/>
      <c r="B71" s="52"/>
      <c r="C71" s="6"/>
      <c r="D71" s="7" t="s">
        <v>109</v>
      </c>
      <c r="E71" s="102">
        <v>3</v>
      </c>
      <c r="F71" s="6" t="s">
        <v>35</v>
      </c>
      <c r="G71" s="122">
        <v>8500</v>
      </c>
      <c r="H71" s="15">
        <f t="shared" si="0"/>
        <v>25500</v>
      </c>
      <c r="I71" s="117"/>
      <c r="K71" s="45"/>
      <c r="P71" s="33"/>
      <c r="Q71" s="47"/>
    </row>
    <row r="72" spans="1:17" x14ac:dyDescent="0.2">
      <c r="A72" s="96"/>
      <c r="B72" s="52"/>
      <c r="C72" s="6"/>
      <c r="D72" s="7"/>
      <c r="E72" s="42"/>
      <c r="F72" s="6"/>
      <c r="G72" s="14"/>
      <c r="H72" s="15"/>
      <c r="I72" s="117"/>
      <c r="J72" s="33"/>
      <c r="K72" s="93"/>
      <c r="P72" s="33"/>
    </row>
    <row r="73" spans="1:17" ht="12.75" customHeight="1" x14ac:dyDescent="0.2">
      <c r="A73" s="41"/>
      <c r="B73" s="38"/>
      <c r="C73" s="6"/>
      <c r="D73" s="46" t="s">
        <v>37</v>
      </c>
      <c r="E73" s="29"/>
      <c r="F73" s="6"/>
      <c r="G73" s="14"/>
      <c r="H73" s="15"/>
      <c r="I73" s="117"/>
      <c r="K73" s="33"/>
      <c r="P73" s="33"/>
      <c r="Q73" s="33"/>
    </row>
    <row r="74" spans="1:17" x14ac:dyDescent="0.2">
      <c r="A74" s="41"/>
      <c r="B74" s="38"/>
      <c r="C74" s="6"/>
      <c r="D74" s="7" t="s">
        <v>41</v>
      </c>
      <c r="E74" s="29">
        <v>1</v>
      </c>
      <c r="F74" s="6" t="s">
        <v>15</v>
      </c>
      <c r="G74" s="14">
        <v>584164</v>
      </c>
      <c r="H74" s="15">
        <f t="shared" si="0"/>
        <v>584164</v>
      </c>
      <c r="I74" s="117"/>
      <c r="J74" s="33">
        <f>SUM(H64:H74)</f>
        <v>155976144</v>
      </c>
      <c r="K74" s="33"/>
      <c r="P74" s="33"/>
      <c r="Q74" s="33"/>
    </row>
    <row r="75" spans="1:17" x14ac:dyDescent="0.2">
      <c r="A75" s="41"/>
      <c r="B75" s="38"/>
      <c r="C75" s="6"/>
      <c r="D75" s="7"/>
      <c r="E75" s="29"/>
      <c r="F75" s="6"/>
      <c r="G75" s="14"/>
      <c r="H75" s="15"/>
      <c r="I75" s="117"/>
      <c r="J75" s="33"/>
      <c r="K75" s="33"/>
    </row>
    <row r="76" spans="1:17" x14ac:dyDescent="0.2">
      <c r="A76" s="5"/>
      <c r="B76" s="8"/>
      <c r="C76" s="8"/>
      <c r="D76" s="9" t="s">
        <v>38</v>
      </c>
      <c r="E76" s="17">
        <v>1</v>
      </c>
      <c r="F76" s="8" t="s">
        <v>15</v>
      </c>
      <c r="G76" s="14">
        <v>23396880</v>
      </c>
      <c r="H76" s="15">
        <f>E76*G76</f>
        <v>23396880</v>
      </c>
      <c r="I76" s="117"/>
      <c r="J76" s="33">
        <f>0.15*J74</f>
        <v>23396421.599999998</v>
      </c>
      <c r="K76" s="33"/>
      <c r="P76" s="33"/>
      <c r="Q76" s="33"/>
    </row>
    <row r="77" spans="1:17" ht="13.5" thickBot="1" x14ac:dyDescent="0.25">
      <c r="A77" s="30"/>
      <c r="B77" s="10" t="s">
        <v>14</v>
      </c>
      <c r="C77" s="10" t="s">
        <v>14</v>
      </c>
      <c r="D77" s="11" t="s">
        <v>39</v>
      </c>
      <c r="E77" s="28">
        <v>1</v>
      </c>
      <c r="F77" s="10" t="s">
        <v>15</v>
      </c>
      <c r="G77" s="100">
        <v>1949579</v>
      </c>
      <c r="H77" s="101">
        <f>E77*G77</f>
        <v>1949579</v>
      </c>
      <c r="I77" s="117"/>
      <c r="J77" s="33">
        <f>0.45*J61</f>
        <v>1949578.3898347111</v>
      </c>
      <c r="K77" s="33"/>
    </row>
    <row r="78" spans="1:17" ht="13.5" thickTop="1" x14ac:dyDescent="0.2">
      <c r="A78" s="1" t="s">
        <v>33</v>
      </c>
      <c r="B78" s="48"/>
      <c r="C78" s="31" t="s">
        <v>21</v>
      </c>
      <c r="D78" s="23" t="s">
        <v>16</v>
      </c>
      <c r="E78" s="1" t="s">
        <v>17</v>
      </c>
      <c r="G78" s="12" t="s">
        <v>18</v>
      </c>
      <c r="H78" s="12">
        <v>185655000</v>
      </c>
      <c r="J78" s="33">
        <f>SUM(J61:J77)</f>
        <v>185654540.41168961</v>
      </c>
    </row>
    <row r="79" spans="1:17" ht="13.5" thickBot="1" x14ac:dyDescent="0.25">
      <c r="D79" s="24" t="s">
        <v>30</v>
      </c>
      <c r="E79" s="1" t="s">
        <v>17</v>
      </c>
      <c r="F79" s="21"/>
      <c r="G79" s="12" t="s">
        <v>18</v>
      </c>
      <c r="H79" s="36">
        <v>27945000</v>
      </c>
      <c r="I79" s="115"/>
      <c r="J79" s="33">
        <f>0.15*J78</f>
        <v>27848181.061753441</v>
      </c>
    </row>
    <row r="80" spans="1:17" x14ac:dyDescent="0.2">
      <c r="D80" s="23" t="s">
        <v>19</v>
      </c>
      <c r="E80" s="1" t="s">
        <v>17</v>
      </c>
      <c r="G80" s="12" t="s">
        <v>18</v>
      </c>
      <c r="H80" s="49">
        <v>213600000</v>
      </c>
      <c r="I80" s="49"/>
      <c r="J80" s="33">
        <f>SUM(J78:J79)</f>
        <v>213502721.47344306</v>
      </c>
    </row>
    <row r="82" spans="3:4" x14ac:dyDescent="0.2">
      <c r="C82" s="39" t="s">
        <v>32</v>
      </c>
      <c r="D82" s="31" t="s">
        <v>34</v>
      </c>
    </row>
  </sheetData>
  <mergeCells count="1">
    <mergeCell ref="G8:H8"/>
  </mergeCells>
  <printOptions horizontalCentered="1"/>
  <pageMargins left="0.25" right="0.25" top="0.63" bottom="0.5" header="0.25" footer="0.5"/>
  <pageSetup scale="75" orientation="portrait" r:id="rId1"/>
  <headerFooter alignWithMargins="0">
    <oddHeader>&amp;CNorth Carolina Department of Transportation
Preliminary Estimate&amp;R[Page]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0"/>
  <sheetViews>
    <sheetView zoomScale="110" zoomScaleNormal="110" workbookViewId="0">
      <selection activeCell="E2" sqref="E2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50.164062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4.83203125" style="12" customWidth="1"/>
    <col min="10" max="10" width="17.83203125" style="1" customWidth="1"/>
    <col min="11" max="11" width="61.6640625" style="1" bestFit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SUM(H78)</f>
        <v>185100000</v>
      </c>
      <c r="I4" s="114"/>
    </row>
    <row r="5" spans="1:11" ht="12.75" customHeight="1" x14ac:dyDescent="0.2">
      <c r="D5" s="31"/>
      <c r="G5" s="22"/>
    </row>
    <row r="6" spans="1:11" ht="12.75" customHeight="1" x14ac:dyDescent="0.35">
      <c r="A6" t="s">
        <v>5</v>
      </c>
      <c r="C6" s="16"/>
      <c r="D6" s="108" t="s">
        <v>133</v>
      </c>
      <c r="E6" s="111">
        <v>43899</v>
      </c>
      <c r="F6" s="31"/>
      <c r="G6" s="20"/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thickBot="1" x14ac:dyDescent="0.25">
      <c r="A8" t="s">
        <v>52</v>
      </c>
      <c r="C8" s="16"/>
      <c r="D8" s="45" t="s">
        <v>136</v>
      </c>
      <c r="E8" s="111">
        <v>43943</v>
      </c>
      <c r="H8" s="35"/>
      <c r="I8" s="115"/>
    </row>
    <row r="9" spans="1:11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  <c r="I9" s="116"/>
    </row>
    <row r="10" spans="1:11" x14ac:dyDescent="0.2">
      <c r="A10" s="5"/>
      <c r="B10" s="38"/>
      <c r="C10" s="6"/>
      <c r="D10" s="7" t="s">
        <v>20</v>
      </c>
      <c r="E10" s="102">
        <f>339215/43560</f>
        <v>7.7873048668503211</v>
      </c>
      <c r="F10" s="6" t="s">
        <v>22</v>
      </c>
      <c r="G10" s="14">
        <v>40000</v>
      </c>
      <c r="H10" s="15">
        <f>E10*G10</f>
        <v>311492.19467401283</v>
      </c>
      <c r="I10" s="117"/>
      <c r="K10" s="45"/>
    </row>
    <row r="11" spans="1:11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4">
        <v>18</v>
      </c>
      <c r="H11" s="15">
        <f t="shared" ref="H11:H72" si="0">E11*G11</f>
        <v>45000</v>
      </c>
      <c r="I11" s="117"/>
    </row>
    <row r="12" spans="1:11" x14ac:dyDescent="0.2">
      <c r="A12" s="5"/>
      <c r="B12" s="38"/>
      <c r="C12" s="6"/>
      <c r="D12" s="94" t="s">
        <v>97</v>
      </c>
      <c r="E12" s="102">
        <v>7500</v>
      </c>
      <c r="F12" s="6" t="s">
        <v>23</v>
      </c>
      <c r="G12" s="14">
        <v>30</v>
      </c>
      <c r="H12" s="15">
        <f t="shared" si="0"/>
        <v>225000</v>
      </c>
      <c r="I12" s="117"/>
    </row>
    <row r="13" spans="1:11" x14ac:dyDescent="0.2">
      <c r="A13" s="5"/>
      <c r="B13" s="38"/>
      <c r="C13" s="6"/>
      <c r="D13" s="7" t="s">
        <v>45</v>
      </c>
      <c r="E13" s="102">
        <f>236787.51/9</f>
        <v>26309.723333333335</v>
      </c>
      <c r="F13" s="6" t="s">
        <v>24</v>
      </c>
      <c r="G13" s="14">
        <v>6.8</v>
      </c>
      <c r="H13" s="15">
        <f t="shared" si="0"/>
        <v>178906.11866666668</v>
      </c>
      <c r="I13" s="117"/>
      <c r="K13" s="45"/>
    </row>
    <row r="14" spans="1:11" x14ac:dyDescent="0.2">
      <c r="A14" s="5"/>
      <c r="B14" s="38"/>
      <c r="C14" s="6"/>
      <c r="D14" s="7"/>
      <c r="E14" s="103"/>
      <c r="F14" s="6"/>
      <c r="G14" s="14"/>
      <c r="H14" s="15"/>
      <c r="I14" s="117"/>
    </row>
    <row r="15" spans="1:11" x14ac:dyDescent="0.2">
      <c r="A15" s="5"/>
      <c r="B15" s="38"/>
      <c r="C15" s="6"/>
      <c r="D15" s="46" t="s">
        <v>31</v>
      </c>
      <c r="E15" s="102"/>
      <c r="F15" s="6"/>
      <c r="G15" s="14"/>
      <c r="H15" s="15"/>
      <c r="I15" s="117"/>
    </row>
    <row r="16" spans="1:11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  <c r="I16" s="117"/>
    </row>
    <row r="17" spans="1:11" x14ac:dyDescent="0.2">
      <c r="A17" s="5"/>
      <c r="B17" s="38"/>
      <c r="C17" s="6"/>
      <c r="D17" s="7" t="s">
        <v>98</v>
      </c>
      <c r="E17" s="102">
        <v>0.14000000000000001</v>
      </c>
      <c r="F17" s="6" t="s">
        <v>21</v>
      </c>
      <c r="G17" s="14">
        <v>775000</v>
      </c>
      <c r="H17" s="15">
        <f t="shared" si="0"/>
        <v>108500.00000000001</v>
      </c>
      <c r="I17" s="117"/>
    </row>
    <row r="18" spans="1:11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I18" s="117"/>
      <c r="K18" s="45"/>
    </row>
    <row r="19" spans="1:11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I19" s="117"/>
      <c r="K19" s="93"/>
    </row>
    <row r="20" spans="1:11" x14ac:dyDescent="0.2">
      <c r="A20" s="5"/>
      <c r="B20" s="38"/>
      <c r="C20" s="6"/>
      <c r="D20" s="7" t="s">
        <v>53</v>
      </c>
      <c r="E20" s="102">
        <v>0.11600000000000001</v>
      </c>
      <c r="F20" s="6" t="s">
        <v>21</v>
      </c>
      <c r="G20" s="14">
        <v>375000</v>
      </c>
      <c r="H20" s="15">
        <f t="shared" si="0"/>
        <v>43500</v>
      </c>
      <c r="I20" s="117"/>
    </row>
    <row r="21" spans="1:11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I21" s="117"/>
      <c r="K21" s="45"/>
    </row>
    <row r="22" spans="1:11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  <c r="I22" s="117"/>
    </row>
    <row r="23" spans="1:11" x14ac:dyDescent="0.2">
      <c r="A23" s="5"/>
      <c r="B23" s="38"/>
      <c r="C23" s="6"/>
      <c r="D23" s="7" t="s">
        <v>46</v>
      </c>
      <c r="E23" s="102">
        <v>0.39600000000000002</v>
      </c>
      <c r="F23" s="6" t="s">
        <v>21</v>
      </c>
      <c r="G23" s="14">
        <v>100000</v>
      </c>
      <c r="H23" s="15">
        <f t="shared" si="0"/>
        <v>39600</v>
      </c>
      <c r="I23" s="117"/>
    </row>
    <row r="24" spans="1:11" x14ac:dyDescent="0.2">
      <c r="A24" s="5"/>
      <c r="B24" s="38"/>
      <c r="C24" s="6"/>
      <c r="D24" s="7" t="s">
        <v>100</v>
      </c>
      <c r="E24" s="102">
        <v>0</v>
      </c>
      <c r="F24" s="6" t="s">
        <v>21</v>
      </c>
      <c r="G24" s="14">
        <v>0</v>
      </c>
      <c r="H24" s="15">
        <f t="shared" si="0"/>
        <v>0</v>
      </c>
      <c r="I24" s="117"/>
    </row>
    <row r="25" spans="1:11" x14ac:dyDescent="0.2">
      <c r="A25" s="5"/>
      <c r="B25" s="38"/>
      <c r="C25" s="6"/>
      <c r="D25" s="7"/>
      <c r="E25" s="104"/>
      <c r="F25" s="6"/>
      <c r="G25" s="14"/>
      <c r="H25" s="15"/>
      <c r="I25" s="117"/>
    </row>
    <row r="26" spans="1:11" x14ac:dyDescent="0.2">
      <c r="A26" s="5"/>
      <c r="B26" s="38"/>
      <c r="C26" s="6"/>
      <c r="D26" s="7" t="s">
        <v>25</v>
      </c>
      <c r="E26" s="103">
        <f>ROUND(E29*1.1, -2)</f>
        <v>14000</v>
      </c>
      <c r="F26" s="6" t="s">
        <v>24</v>
      </c>
      <c r="G26" s="14">
        <v>2.75</v>
      </c>
      <c r="H26" s="15">
        <f t="shared" si="0"/>
        <v>38500</v>
      </c>
      <c r="I26" s="117"/>
    </row>
    <row r="27" spans="1:11" x14ac:dyDescent="0.2">
      <c r="A27" s="5"/>
      <c r="B27" s="38"/>
      <c r="C27" s="6"/>
      <c r="D27" s="7"/>
      <c r="E27" s="103"/>
      <c r="F27" s="6"/>
      <c r="G27" s="14"/>
      <c r="H27" s="15"/>
      <c r="I27" s="117"/>
    </row>
    <row r="28" spans="1:11" x14ac:dyDescent="0.2">
      <c r="A28" s="5"/>
      <c r="B28" s="38"/>
      <c r="C28" s="6"/>
      <c r="D28" s="46" t="s">
        <v>40</v>
      </c>
      <c r="E28" s="103"/>
      <c r="F28" s="6"/>
      <c r="G28" s="14"/>
      <c r="H28" s="15"/>
      <c r="I28" s="117"/>
    </row>
    <row r="29" spans="1:11" x14ac:dyDescent="0.2">
      <c r="A29" s="5"/>
      <c r="B29" s="38"/>
      <c r="C29" s="6"/>
      <c r="D29" s="7" t="s">
        <v>47</v>
      </c>
      <c r="E29" s="103">
        <f>114425/9</f>
        <v>12713.888888888889</v>
      </c>
      <c r="F29" s="6" t="s">
        <v>24</v>
      </c>
      <c r="G29" s="14">
        <v>70</v>
      </c>
      <c r="H29" s="15">
        <f t="shared" si="0"/>
        <v>889972.22222222225</v>
      </c>
      <c r="I29" s="117"/>
      <c r="K29" s="45"/>
    </row>
    <row r="30" spans="1:11" x14ac:dyDescent="0.2">
      <c r="A30" s="5"/>
      <c r="B30" s="38"/>
      <c r="C30" s="6"/>
      <c r="D30" s="7" t="s">
        <v>48</v>
      </c>
      <c r="E30" s="103">
        <f>47726/9</f>
        <v>5302.8888888888887</v>
      </c>
      <c r="F30" s="6" t="s">
        <v>24</v>
      </c>
      <c r="G30" s="14">
        <v>19</v>
      </c>
      <c r="H30" s="15">
        <f t="shared" si="0"/>
        <v>100754.88888888889</v>
      </c>
      <c r="I30" s="117"/>
      <c r="K30" s="45"/>
    </row>
    <row r="31" spans="1:11" x14ac:dyDescent="0.2">
      <c r="A31" s="5"/>
      <c r="B31" s="38"/>
      <c r="C31" s="6"/>
      <c r="D31" s="7"/>
      <c r="E31" s="103"/>
      <c r="F31" s="6"/>
      <c r="G31" s="14"/>
      <c r="H31" s="15"/>
      <c r="I31" s="117"/>
      <c r="K31" s="93"/>
    </row>
    <row r="32" spans="1:11" x14ac:dyDescent="0.2">
      <c r="A32" s="95"/>
      <c r="B32" s="52"/>
      <c r="C32" s="6"/>
      <c r="D32" s="7" t="s">
        <v>105</v>
      </c>
      <c r="E32" s="103">
        <v>4162</v>
      </c>
      <c r="F32" s="6" t="s">
        <v>27</v>
      </c>
      <c r="G32" s="14">
        <v>20</v>
      </c>
      <c r="H32" s="15">
        <f t="shared" si="0"/>
        <v>83240</v>
      </c>
      <c r="I32" s="117"/>
      <c r="K32" s="45"/>
    </row>
    <row r="33" spans="1:17" x14ac:dyDescent="0.2">
      <c r="A33" s="95"/>
      <c r="B33" s="52"/>
      <c r="C33" s="6"/>
      <c r="D33" s="7"/>
      <c r="E33" s="103"/>
      <c r="F33" s="6"/>
      <c r="G33" s="14"/>
      <c r="H33" s="15"/>
      <c r="I33" s="117"/>
      <c r="K33" s="93"/>
    </row>
    <row r="34" spans="1:17" x14ac:dyDescent="0.2">
      <c r="A34" s="95"/>
      <c r="B34" s="52"/>
      <c r="C34" s="6"/>
      <c r="D34" s="7" t="s">
        <v>129</v>
      </c>
      <c r="E34" s="103">
        <f>18937/9</f>
        <v>2104.1111111111113</v>
      </c>
      <c r="F34" s="6" t="s">
        <v>24</v>
      </c>
      <c r="G34" s="14">
        <v>44</v>
      </c>
      <c r="H34" s="15">
        <f t="shared" si="0"/>
        <v>92580.888888888905</v>
      </c>
      <c r="I34" s="117"/>
      <c r="K34" s="45"/>
    </row>
    <row r="35" spans="1:17" x14ac:dyDescent="0.2">
      <c r="A35" s="95"/>
      <c r="B35" s="52"/>
      <c r="C35" s="6"/>
      <c r="D35" s="7"/>
      <c r="E35" s="103"/>
      <c r="F35" s="6"/>
      <c r="G35" s="14"/>
      <c r="H35" s="15"/>
      <c r="I35" s="117"/>
      <c r="K35" s="93"/>
    </row>
    <row r="36" spans="1:17" x14ac:dyDescent="0.2">
      <c r="A36" s="5"/>
      <c r="B36" s="38"/>
      <c r="C36" s="6"/>
      <c r="D36" s="46" t="s">
        <v>42</v>
      </c>
      <c r="E36" s="103"/>
      <c r="F36" s="6"/>
      <c r="G36" s="14"/>
      <c r="H36" s="15"/>
      <c r="I36" s="117"/>
      <c r="K36" s="93"/>
    </row>
    <row r="37" spans="1:17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1.25</v>
      </c>
      <c r="H37" s="15">
        <f t="shared" si="0"/>
        <v>7125</v>
      </c>
      <c r="I37" s="117"/>
    </row>
    <row r="38" spans="1:17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20</v>
      </c>
      <c r="H38" s="15">
        <f t="shared" si="0"/>
        <v>90000</v>
      </c>
      <c r="I38" s="117"/>
      <c r="K38" s="93"/>
    </row>
    <row r="39" spans="1:17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3800</v>
      </c>
      <c r="H39" s="15">
        <f t="shared" si="0"/>
        <v>45600</v>
      </c>
      <c r="I39" s="117"/>
    </row>
    <row r="40" spans="1:17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2000</v>
      </c>
      <c r="H40" s="15">
        <f t="shared" si="0"/>
        <v>24000</v>
      </c>
      <c r="I40" s="117"/>
    </row>
    <row r="41" spans="1:17" x14ac:dyDescent="0.2">
      <c r="A41" s="5"/>
      <c r="B41" s="38"/>
      <c r="C41" s="6"/>
      <c r="D41" s="7"/>
      <c r="E41" s="97"/>
      <c r="F41" s="6"/>
      <c r="G41" s="14"/>
      <c r="H41" s="15"/>
      <c r="I41" s="118"/>
      <c r="K41" s="93"/>
    </row>
    <row r="42" spans="1:17" x14ac:dyDescent="0.2">
      <c r="A42" s="5"/>
      <c r="B42" s="38"/>
      <c r="C42" s="6"/>
      <c r="D42" s="7" t="s">
        <v>26</v>
      </c>
      <c r="E42" s="103">
        <f>610405.6/43560</f>
        <v>14.012984389348025</v>
      </c>
      <c r="F42" s="6" t="s">
        <v>22</v>
      </c>
      <c r="G42" s="14">
        <v>38000</v>
      </c>
      <c r="H42" s="15">
        <f t="shared" si="0"/>
        <v>532493.40679522499</v>
      </c>
      <c r="I42" s="117"/>
      <c r="K42" s="45"/>
    </row>
    <row r="43" spans="1:17" x14ac:dyDescent="0.2">
      <c r="A43" s="5"/>
      <c r="B43" s="38"/>
      <c r="C43" s="6"/>
      <c r="D43" s="7"/>
      <c r="E43" s="99"/>
      <c r="F43" s="6"/>
      <c r="G43" s="14"/>
      <c r="H43" s="15"/>
      <c r="I43" s="117"/>
    </row>
    <row r="44" spans="1:17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500000</v>
      </c>
      <c r="H44" s="15">
        <f t="shared" si="0"/>
        <v>500000</v>
      </c>
      <c r="I44" s="117"/>
    </row>
    <row r="45" spans="1:17" x14ac:dyDescent="0.2">
      <c r="A45" s="5"/>
      <c r="B45" s="38"/>
      <c r="C45" s="6"/>
      <c r="D45" s="7"/>
      <c r="E45" s="99"/>
      <c r="F45" s="6"/>
      <c r="G45" s="14"/>
      <c r="H45" s="15"/>
      <c r="I45" s="117"/>
      <c r="P45" s="32"/>
      <c r="Q45" s="47"/>
    </row>
    <row r="46" spans="1:17" x14ac:dyDescent="0.2">
      <c r="A46" s="5"/>
      <c r="B46" s="38"/>
      <c r="C46" s="6"/>
      <c r="D46" s="7" t="s">
        <v>110</v>
      </c>
      <c r="E46" s="97">
        <v>2</v>
      </c>
      <c r="F46" s="6" t="s">
        <v>35</v>
      </c>
      <c r="G46" s="14">
        <v>180000</v>
      </c>
      <c r="H46" s="15">
        <f t="shared" si="0"/>
        <v>360000</v>
      </c>
      <c r="I46" s="117"/>
      <c r="K46" s="93"/>
      <c r="P46" s="32"/>
      <c r="Q46" s="47"/>
    </row>
    <row r="47" spans="1:17" x14ac:dyDescent="0.2">
      <c r="A47" s="5"/>
      <c r="B47" s="38"/>
      <c r="C47" s="6"/>
      <c r="D47" s="7"/>
      <c r="E47" s="97"/>
      <c r="F47" s="6"/>
      <c r="G47" s="14"/>
      <c r="H47" s="15"/>
      <c r="I47" s="117"/>
      <c r="K47" s="93"/>
      <c r="P47" s="32"/>
      <c r="Q47" s="47"/>
    </row>
    <row r="48" spans="1:17" x14ac:dyDescent="0.2">
      <c r="A48" s="5"/>
      <c r="B48" s="38"/>
      <c r="C48" s="6"/>
      <c r="D48" s="46" t="s">
        <v>107</v>
      </c>
      <c r="E48" s="97"/>
      <c r="F48" s="6"/>
      <c r="G48" s="14"/>
      <c r="H48" s="15"/>
      <c r="I48" s="117"/>
      <c r="K48" s="93"/>
      <c r="P48" s="32"/>
      <c r="Q48" s="47"/>
    </row>
    <row r="49" spans="1:17" x14ac:dyDescent="0.2">
      <c r="A49" s="5"/>
      <c r="B49" s="38"/>
      <c r="C49" s="6"/>
      <c r="D49" s="7" t="s">
        <v>128</v>
      </c>
      <c r="E49" s="97">
        <v>1</v>
      </c>
      <c r="F49" s="6" t="s">
        <v>35</v>
      </c>
      <c r="G49" s="14">
        <v>400000</v>
      </c>
      <c r="H49" s="15">
        <f t="shared" si="0"/>
        <v>400000</v>
      </c>
      <c r="I49" s="117"/>
      <c r="K49" s="93"/>
      <c r="P49" s="32"/>
      <c r="Q49" s="47"/>
    </row>
    <row r="50" spans="1:17" x14ac:dyDescent="0.2">
      <c r="A50" s="5"/>
      <c r="B50" s="38"/>
      <c r="C50" s="6"/>
      <c r="D50" s="7"/>
      <c r="E50" s="99"/>
      <c r="F50" s="6"/>
      <c r="G50" s="14"/>
      <c r="H50" s="15"/>
      <c r="I50" s="117"/>
      <c r="P50" s="32"/>
      <c r="Q50" s="47"/>
    </row>
    <row r="51" spans="1:17" x14ac:dyDescent="0.2">
      <c r="A51" s="5"/>
      <c r="B51" s="38"/>
      <c r="C51" s="6"/>
      <c r="D51" s="46" t="s">
        <v>29</v>
      </c>
      <c r="E51" s="98"/>
      <c r="F51" s="6"/>
      <c r="G51" s="14"/>
      <c r="H51" s="15"/>
      <c r="I51" s="117"/>
      <c r="K51" s="93"/>
      <c r="P51" s="32"/>
      <c r="Q51" s="47"/>
    </row>
    <row r="52" spans="1:17" x14ac:dyDescent="0.2">
      <c r="A52" s="5"/>
      <c r="B52" s="38"/>
      <c r="C52" s="6"/>
      <c r="D52" s="7" t="s">
        <v>99</v>
      </c>
      <c r="E52" s="98">
        <f t="shared" ref="E52:E58" si="1">E16</f>
        <v>0</v>
      </c>
      <c r="F52" s="6" t="s">
        <v>21</v>
      </c>
      <c r="G52" s="14">
        <v>0</v>
      </c>
      <c r="H52" s="15">
        <f t="shared" si="0"/>
        <v>0</v>
      </c>
      <c r="I52" s="117"/>
      <c r="P52" s="33"/>
      <c r="Q52" s="33"/>
    </row>
    <row r="53" spans="1:17" x14ac:dyDescent="0.2">
      <c r="A53" s="5"/>
      <c r="B53" s="38"/>
      <c r="C53" s="6"/>
      <c r="D53" s="7" t="s">
        <v>98</v>
      </c>
      <c r="E53" s="98">
        <f t="shared" si="1"/>
        <v>0.14000000000000001</v>
      </c>
      <c r="F53" s="6" t="s">
        <v>21</v>
      </c>
      <c r="G53" s="14">
        <v>40000</v>
      </c>
      <c r="H53" s="15">
        <f t="shared" si="0"/>
        <v>5600.0000000000009</v>
      </c>
      <c r="I53" s="117"/>
      <c r="P53" s="33"/>
      <c r="Q53" s="33"/>
    </row>
    <row r="54" spans="1:17" x14ac:dyDescent="0.2">
      <c r="A54" s="5"/>
      <c r="B54" s="38"/>
      <c r="C54" s="6"/>
      <c r="D54" s="7" t="s">
        <v>103</v>
      </c>
      <c r="E54" s="98">
        <f t="shared" si="1"/>
        <v>0</v>
      </c>
      <c r="F54" s="6" t="s">
        <v>21</v>
      </c>
      <c r="G54" s="14">
        <v>0</v>
      </c>
      <c r="H54" s="15">
        <f t="shared" si="0"/>
        <v>0</v>
      </c>
      <c r="I54" s="117"/>
      <c r="K54" s="45"/>
      <c r="P54" s="33"/>
      <c r="Q54" s="33"/>
    </row>
    <row r="55" spans="1:17" x14ac:dyDescent="0.2">
      <c r="A55" s="5"/>
      <c r="B55" s="38"/>
      <c r="C55" s="6"/>
      <c r="D55" s="7" t="s">
        <v>51</v>
      </c>
      <c r="E55" s="98">
        <f t="shared" si="1"/>
        <v>0</v>
      </c>
      <c r="F55" s="6" t="s">
        <v>21</v>
      </c>
      <c r="G55" s="14">
        <v>0</v>
      </c>
      <c r="H55" s="15">
        <f t="shared" si="0"/>
        <v>0</v>
      </c>
      <c r="I55" s="117"/>
      <c r="P55" s="33"/>
      <c r="Q55" s="33"/>
    </row>
    <row r="56" spans="1:17" x14ac:dyDescent="0.2">
      <c r="A56" s="5"/>
      <c r="B56" s="38"/>
      <c r="C56" s="6"/>
      <c r="D56" s="7" t="s">
        <v>53</v>
      </c>
      <c r="E56" s="98">
        <f t="shared" si="1"/>
        <v>0.11600000000000001</v>
      </c>
      <c r="F56" s="6" t="s">
        <v>21</v>
      </c>
      <c r="G56" s="14">
        <v>20000</v>
      </c>
      <c r="H56" s="15">
        <f t="shared" si="0"/>
        <v>2320</v>
      </c>
      <c r="I56" s="117"/>
      <c r="P56" s="33"/>
      <c r="Q56" s="33"/>
    </row>
    <row r="57" spans="1:17" x14ac:dyDescent="0.2">
      <c r="A57" s="5"/>
      <c r="B57" s="38"/>
      <c r="C57" s="6"/>
      <c r="D57" s="7" t="s">
        <v>49</v>
      </c>
      <c r="E57" s="98">
        <f t="shared" si="1"/>
        <v>0</v>
      </c>
      <c r="F57" s="6" t="s">
        <v>21</v>
      </c>
      <c r="G57" s="14">
        <v>0</v>
      </c>
      <c r="H57" s="15">
        <f t="shared" si="0"/>
        <v>0</v>
      </c>
      <c r="I57" s="117"/>
      <c r="P57" s="33"/>
      <c r="Q57" s="33"/>
    </row>
    <row r="58" spans="1:17" x14ac:dyDescent="0.2">
      <c r="A58" s="5"/>
      <c r="B58" s="38"/>
      <c r="C58" s="6"/>
      <c r="D58" s="7" t="s">
        <v>54</v>
      </c>
      <c r="E58" s="98">
        <f t="shared" si="1"/>
        <v>0</v>
      </c>
      <c r="F58" s="6" t="s">
        <v>21</v>
      </c>
      <c r="G58" s="14">
        <v>0</v>
      </c>
      <c r="H58" s="15">
        <f t="shared" si="0"/>
        <v>0</v>
      </c>
      <c r="I58" s="117"/>
      <c r="P58" s="33"/>
      <c r="Q58" s="33"/>
    </row>
    <row r="59" spans="1:17" x14ac:dyDescent="0.2">
      <c r="A59" s="5"/>
      <c r="B59" s="38"/>
      <c r="C59" s="6"/>
      <c r="D59" s="7" t="s">
        <v>46</v>
      </c>
      <c r="E59" s="98">
        <v>0</v>
      </c>
      <c r="F59" s="6" t="s">
        <v>21</v>
      </c>
      <c r="G59" s="14">
        <v>0</v>
      </c>
      <c r="H59" s="15">
        <f t="shared" si="0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100</v>
      </c>
      <c r="E60" s="98">
        <f>E24</f>
        <v>0</v>
      </c>
      <c r="F60" s="6" t="s">
        <v>21</v>
      </c>
      <c r="G60" s="14">
        <v>0</v>
      </c>
      <c r="H60" s="15">
        <f t="shared" si="0"/>
        <v>0</v>
      </c>
      <c r="I60" s="117"/>
      <c r="J60" s="33">
        <f>SUM(H10:H60)</f>
        <v>4124184.7201359048</v>
      </c>
      <c r="P60" s="33"/>
      <c r="Q60" s="33"/>
    </row>
    <row r="61" spans="1:17" x14ac:dyDescent="0.2">
      <c r="A61" s="5"/>
      <c r="B61" s="38"/>
      <c r="C61" s="6"/>
      <c r="D61" s="7"/>
      <c r="E61" s="98"/>
      <c r="F61" s="6"/>
      <c r="G61" s="14"/>
      <c r="H61" s="15"/>
      <c r="I61" s="117"/>
      <c r="P61" s="33"/>
      <c r="Q61" s="33"/>
    </row>
    <row r="62" spans="1:17" x14ac:dyDescent="0.2">
      <c r="A62" s="95"/>
      <c r="B62" s="52"/>
      <c r="C62" s="6"/>
      <c r="D62" s="46" t="s">
        <v>104</v>
      </c>
      <c r="E62" s="98"/>
      <c r="F62" s="6"/>
      <c r="G62" s="14"/>
      <c r="H62" s="15"/>
      <c r="I62" s="117"/>
      <c r="K62" s="93"/>
      <c r="P62" s="33"/>
      <c r="Q62" s="33"/>
    </row>
    <row r="63" spans="1:17" x14ac:dyDescent="0.2">
      <c r="A63" s="95"/>
      <c r="B63" s="52"/>
      <c r="C63" s="6"/>
      <c r="D63" s="7" t="s">
        <v>137</v>
      </c>
      <c r="E63" s="98">
        <v>1</v>
      </c>
      <c r="F63" s="6" t="s">
        <v>35</v>
      </c>
      <c r="G63" s="14">
        <v>1980000</v>
      </c>
      <c r="H63" s="15">
        <f t="shared" si="0"/>
        <v>1980000</v>
      </c>
      <c r="I63" s="117"/>
      <c r="K63" s="45"/>
      <c r="L63" s="45"/>
      <c r="P63" s="33"/>
      <c r="Q63" s="47"/>
    </row>
    <row r="64" spans="1:17" x14ac:dyDescent="0.2">
      <c r="A64" s="95"/>
      <c r="B64" s="52"/>
      <c r="C64" s="6"/>
      <c r="D64" s="7" t="s">
        <v>145</v>
      </c>
      <c r="E64" s="98">
        <v>1</v>
      </c>
      <c r="F64" s="6" t="s">
        <v>35</v>
      </c>
      <c r="G64" s="119">
        <v>15000000</v>
      </c>
      <c r="H64" s="15">
        <f t="shared" si="0"/>
        <v>15000000</v>
      </c>
      <c r="I64" s="117"/>
      <c r="K64" s="45"/>
      <c r="L64" s="45"/>
      <c r="P64" s="33"/>
      <c r="Q64" s="47"/>
    </row>
    <row r="65" spans="1:17" x14ac:dyDescent="0.2">
      <c r="A65" s="95"/>
      <c r="B65" s="52"/>
      <c r="C65" s="6"/>
      <c r="D65" s="7"/>
      <c r="E65" s="98"/>
      <c r="F65" s="6"/>
      <c r="G65" s="14"/>
      <c r="H65" s="15"/>
      <c r="I65" s="117"/>
      <c r="K65" s="45"/>
      <c r="L65" s="45"/>
      <c r="P65" s="33"/>
      <c r="Q65" s="47"/>
    </row>
    <row r="66" spans="1:17" x14ac:dyDescent="0.2">
      <c r="A66" s="95"/>
      <c r="B66" s="52"/>
      <c r="C66" s="6"/>
      <c r="D66" s="7" t="s">
        <v>141</v>
      </c>
      <c r="E66" s="102">
        <v>151470</v>
      </c>
      <c r="F66" s="6" t="s">
        <v>118</v>
      </c>
      <c r="G66" s="14">
        <v>461</v>
      </c>
      <c r="H66" s="15">
        <f t="shared" si="0"/>
        <v>69827670</v>
      </c>
      <c r="I66" s="117"/>
      <c r="K66" s="45" t="s">
        <v>130</v>
      </c>
      <c r="L66" s="45"/>
      <c r="P66" s="33"/>
      <c r="Q66" s="47"/>
    </row>
    <row r="67" spans="1:17" x14ac:dyDescent="0.2">
      <c r="A67" s="95"/>
      <c r="B67" s="52"/>
      <c r="C67" s="6"/>
      <c r="D67" s="7" t="s">
        <v>138</v>
      </c>
      <c r="E67" s="98">
        <v>497850</v>
      </c>
      <c r="F67" s="6" t="s">
        <v>118</v>
      </c>
      <c r="G67" s="14">
        <v>95</v>
      </c>
      <c r="H67" s="15">
        <f t="shared" si="0"/>
        <v>47295750</v>
      </c>
      <c r="I67" s="117"/>
      <c r="K67" s="45" t="s">
        <v>130</v>
      </c>
      <c r="L67" s="45"/>
      <c r="P67" s="33"/>
      <c r="Q67" s="47"/>
    </row>
    <row r="68" spans="1:17" x14ac:dyDescent="0.2">
      <c r="A68" s="95"/>
      <c r="B68" s="52"/>
      <c r="C68" s="6"/>
      <c r="D68" s="7"/>
      <c r="E68" s="98"/>
      <c r="F68" s="6"/>
      <c r="G68" s="14"/>
      <c r="H68" s="15"/>
      <c r="I68" s="117"/>
      <c r="K68" s="45"/>
      <c r="L68" s="45"/>
      <c r="P68" s="33"/>
      <c r="Q68" s="47"/>
    </row>
    <row r="69" spans="1:17" x14ac:dyDescent="0.2">
      <c r="A69" s="95"/>
      <c r="B69" s="52"/>
      <c r="C69" s="6"/>
      <c r="D69" s="7" t="s">
        <v>109</v>
      </c>
      <c r="E69" s="102">
        <v>3</v>
      </c>
      <c r="F69" s="6" t="s">
        <v>35</v>
      </c>
      <c r="G69" s="14">
        <v>8500</v>
      </c>
      <c r="H69" s="15">
        <f t="shared" si="0"/>
        <v>25500</v>
      </c>
      <c r="I69" s="117"/>
      <c r="K69" s="45"/>
      <c r="P69" s="33"/>
      <c r="Q69" s="47"/>
    </row>
    <row r="70" spans="1:17" x14ac:dyDescent="0.2">
      <c r="A70" s="96"/>
      <c r="B70" s="52"/>
      <c r="C70" s="6"/>
      <c r="D70" s="7"/>
      <c r="E70" s="42"/>
      <c r="F70" s="6"/>
      <c r="G70" s="14"/>
      <c r="H70" s="15"/>
      <c r="I70" s="117"/>
      <c r="K70" s="93"/>
      <c r="P70" s="33"/>
    </row>
    <row r="71" spans="1:17" ht="12.75" customHeight="1" x14ac:dyDescent="0.2">
      <c r="A71" s="41"/>
      <c r="B71" s="38"/>
      <c r="C71" s="6"/>
      <c r="D71" s="46" t="s">
        <v>37</v>
      </c>
      <c r="E71" s="29"/>
      <c r="F71" s="6"/>
      <c r="G71" s="14"/>
      <c r="H71" s="15"/>
      <c r="I71" s="117"/>
      <c r="K71" s="33"/>
      <c r="P71" s="33"/>
      <c r="Q71" s="33"/>
    </row>
    <row r="72" spans="1:17" x14ac:dyDescent="0.2">
      <c r="A72" s="41"/>
      <c r="B72" s="38"/>
      <c r="C72" s="6"/>
      <c r="D72" s="7" t="s">
        <v>135</v>
      </c>
      <c r="E72" s="29">
        <v>1</v>
      </c>
      <c r="F72" s="6" t="s">
        <v>15</v>
      </c>
      <c r="G72" s="14">
        <v>585064</v>
      </c>
      <c r="H72" s="15">
        <f t="shared" si="0"/>
        <v>585064</v>
      </c>
      <c r="I72" s="117"/>
      <c r="J72" s="33">
        <f>SUM(H63:H72)</f>
        <v>134713984</v>
      </c>
      <c r="K72" s="33"/>
      <c r="P72" s="33"/>
      <c r="Q72" s="33"/>
    </row>
    <row r="73" spans="1:17" x14ac:dyDescent="0.2">
      <c r="A73" s="41"/>
      <c r="B73" s="38"/>
      <c r="C73" s="6"/>
      <c r="D73" s="7"/>
      <c r="E73" s="29"/>
      <c r="F73" s="6"/>
      <c r="G73" s="14"/>
      <c r="H73" s="15"/>
      <c r="I73" s="117"/>
      <c r="K73" s="33"/>
    </row>
    <row r="74" spans="1:17" x14ac:dyDescent="0.2">
      <c r="A74" s="5"/>
      <c r="B74" s="8"/>
      <c r="C74" s="8"/>
      <c r="D74" s="9" t="s">
        <v>38</v>
      </c>
      <c r="E74" s="17">
        <v>1</v>
      </c>
      <c r="F74" s="8" t="s">
        <v>15</v>
      </c>
      <c r="G74" s="14">
        <v>20207947</v>
      </c>
      <c r="H74" s="15">
        <f>E74*G74</f>
        <v>20207947</v>
      </c>
      <c r="I74" s="117"/>
      <c r="J74" s="33">
        <f>0.15*J72</f>
        <v>20207097.599999998</v>
      </c>
      <c r="K74" s="33"/>
      <c r="P74" s="33"/>
      <c r="Q74" s="33"/>
    </row>
    <row r="75" spans="1:17" ht="13.5" thickBot="1" x14ac:dyDescent="0.25">
      <c r="A75" s="30"/>
      <c r="B75" s="10" t="s">
        <v>14</v>
      </c>
      <c r="C75" s="10" t="s">
        <v>14</v>
      </c>
      <c r="D75" s="11" t="s">
        <v>39</v>
      </c>
      <c r="E75" s="28">
        <v>1</v>
      </c>
      <c r="F75" s="10" t="s">
        <v>15</v>
      </c>
      <c r="G75" s="100">
        <v>1855884</v>
      </c>
      <c r="H75" s="101">
        <f>E75*G75</f>
        <v>1855884</v>
      </c>
      <c r="I75" s="117"/>
      <c r="J75" s="33">
        <f>0.45*J60</f>
        <v>1855883.1240611572</v>
      </c>
      <c r="K75" s="33"/>
    </row>
    <row r="76" spans="1:17" ht="13.5" thickTop="1" x14ac:dyDescent="0.2">
      <c r="A76" s="1" t="s">
        <v>33</v>
      </c>
      <c r="B76" s="48"/>
      <c r="C76" s="31" t="s">
        <v>21</v>
      </c>
      <c r="D76" s="23" t="s">
        <v>16</v>
      </c>
      <c r="E76" s="1" t="s">
        <v>17</v>
      </c>
      <c r="G76" s="12" t="s">
        <v>18</v>
      </c>
      <c r="H76" s="12">
        <v>160902000</v>
      </c>
      <c r="J76" s="33">
        <f>SUM(J60:J75)</f>
        <v>160901149.44419706</v>
      </c>
    </row>
    <row r="77" spans="1:17" ht="13.5" thickBot="1" x14ac:dyDescent="0.25">
      <c r="D77" s="24" t="s">
        <v>30</v>
      </c>
      <c r="E77" s="1" t="s">
        <v>17</v>
      </c>
      <c r="F77" s="21"/>
      <c r="G77" s="12" t="s">
        <v>18</v>
      </c>
      <c r="H77" s="36">
        <v>24198000</v>
      </c>
      <c r="I77" s="115"/>
      <c r="J77" s="33">
        <f>0.15*J76</f>
        <v>24135172.416629557</v>
      </c>
    </row>
    <row r="78" spans="1:17" x14ac:dyDescent="0.2">
      <c r="D78" s="23" t="s">
        <v>19</v>
      </c>
      <c r="E78" s="1" t="s">
        <v>17</v>
      </c>
      <c r="G78" s="12" t="s">
        <v>18</v>
      </c>
      <c r="H78" s="49">
        <v>185100000</v>
      </c>
      <c r="I78" s="49"/>
      <c r="J78" s="33">
        <f>SUM(J76:J77)</f>
        <v>185036321.86082661</v>
      </c>
    </row>
    <row r="80" spans="1:17" x14ac:dyDescent="0.2">
      <c r="C80" s="39" t="s">
        <v>32</v>
      </c>
      <c r="D80" s="31" t="s">
        <v>34</v>
      </c>
    </row>
  </sheetData>
  <printOptions horizontalCentered="1"/>
  <pageMargins left="0.25" right="0.25" top="0.63" bottom="0.5" header="0.25" footer="0.5"/>
  <pageSetup scale="75" orientation="portrait" r:id="rId1"/>
  <headerFooter alignWithMargins="0">
    <oddHeader>&amp;CNorth Carolina Department of Transportation
Preliminary Estimate&amp;R[Page]</oddHeader>
  </headerFooter>
  <rowBreaks count="1" manualBreakCount="1">
    <brk id="70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0"/>
  <sheetViews>
    <sheetView zoomScale="110" zoomScaleNormal="110" workbookViewId="0">
      <selection activeCell="E2" sqref="E2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47.664062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4.83203125" style="12" customWidth="1"/>
    <col min="10" max="10" width="17.83203125" style="1" customWidth="1"/>
    <col min="11" max="11" width="61.6640625" style="1" bestFit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SUM(H78)</f>
        <v>475700000</v>
      </c>
      <c r="I4" s="114"/>
    </row>
    <row r="5" spans="1:11" ht="12.75" customHeight="1" x14ac:dyDescent="0.2">
      <c r="D5" s="31"/>
      <c r="G5" s="22"/>
    </row>
    <row r="6" spans="1:11" ht="12.75" customHeight="1" x14ac:dyDescent="0.35">
      <c r="A6" t="s">
        <v>5</v>
      </c>
      <c r="C6" s="16"/>
      <c r="D6" s="108" t="s">
        <v>133</v>
      </c>
      <c r="E6" s="111">
        <v>43899</v>
      </c>
      <c r="F6" s="31"/>
      <c r="G6" s="20"/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thickBot="1" x14ac:dyDescent="0.25">
      <c r="A8" t="s">
        <v>52</v>
      </c>
      <c r="C8" s="16"/>
      <c r="D8" s="45" t="s">
        <v>136</v>
      </c>
      <c r="E8" s="111">
        <v>43943</v>
      </c>
      <c r="H8" s="35"/>
      <c r="I8" s="115"/>
    </row>
    <row r="9" spans="1:11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  <c r="I9" s="116"/>
    </row>
    <row r="10" spans="1:11" x14ac:dyDescent="0.2">
      <c r="A10" s="5"/>
      <c r="B10" s="38"/>
      <c r="C10" s="6"/>
      <c r="D10" s="7" t="s">
        <v>20</v>
      </c>
      <c r="E10" s="102">
        <f>339215/43560</f>
        <v>7.7873048668503211</v>
      </c>
      <c r="F10" s="6" t="s">
        <v>22</v>
      </c>
      <c r="G10" s="14">
        <v>40000</v>
      </c>
      <c r="H10" s="15">
        <f>E10*G10</f>
        <v>311492.19467401283</v>
      </c>
      <c r="I10" s="117"/>
      <c r="K10" s="45"/>
    </row>
    <row r="11" spans="1:11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4">
        <v>18</v>
      </c>
      <c r="H11" s="15">
        <f t="shared" ref="H11:H72" si="0">E11*G11</f>
        <v>45000</v>
      </c>
      <c r="I11" s="117"/>
    </row>
    <row r="12" spans="1:11" x14ac:dyDescent="0.2">
      <c r="A12" s="5"/>
      <c r="B12" s="38"/>
      <c r="C12" s="6"/>
      <c r="D12" s="94" t="s">
        <v>97</v>
      </c>
      <c r="E12" s="102">
        <v>7500</v>
      </c>
      <c r="F12" s="6" t="s">
        <v>23</v>
      </c>
      <c r="G12" s="14">
        <v>30</v>
      </c>
      <c r="H12" s="15">
        <f t="shared" si="0"/>
        <v>225000</v>
      </c>
      <c r="I12" s="117"/>
    </row>
    <row r="13" spans="1:11" x14ac:dyDescent="0.2">
      <c r="A13" s="5"/>
      <c r="B13" s="38"/>
      <c r="C13" s="6"/>
      <c r="D13" s="7" t="s">
        <v>45</v>
      </c>
      <c r="E13" s="102">
        <f>236787.51/9</f>
        <v>26309.723333333335</v>
      </c>
      <c r="F13" s="6" t="s">
        <v>24</v>
      </c>
      <c r="G13" s="14">
        <v>6.8</v>
      </c>
      <c r="H13" s="15">
        <f t="shared" si="0"/>
        <v>178906.11866666668</v>
      </c>
      <c r="I13" s="117"/>
      <c r="K13" s="45"/>
    </row>
    <row r="14" spans="1:11" x14ac:dyDescent="0.2">
      <c r="A14" s="5"/>
      <c r="B14" s="38"/>
      <c r="C14" s="6"/>
      <c r="D14" s="7"/>
      <c r="E14" s="103"/>
      <c r="F14" s="6"/>
      <c r="G14" s="14"/>
      <c r="H14" s="15"/>
      <c r="I14" s="117"/>
    </row>
    <row r="15" spans="1:11" x14ac:dyDescent="0.2">
      <c r="A15" s="5"/>
      <c r="B15" s="38"/>
      <c r="C15" s="6"/>
      <c r="D15" s="46" t="s">
        <v>31</v>
      </c>
      <c r="E15" s="102"/>
      <c r="F15" s="6"/>
      <c r="G15" s="14"/>
      <c r="H15" s="15"/>
      <c r="I15" s="117"/>
    </row>
    <row r="16" spans="1:11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  <c r="I16" s="117"/>
    </row>
    <row r="17" spans="1:11" x14ac:dyDescent="0.2">
      <c r="A17" s="5"/>
      <c r="B17" s="38"/>
      <c r="C17" s="6"/>
      <c r="D17" s="7" t="s">
        <v>98</v>
      </c>
      <c r="E17" s="102">
        <v>0.14000000000000001</v>
      </c>
      <c r="F17" s="6" t="s">
        <v>21</v>
      </c>
      <c r="G17" s="14">
        <v>775000</v>
      </c>
      <c r="H17" s="15">
        <f t="shared" si="0"/>
        <v>108500.00000000001</v>
      </c>
      <c r="I17" s="117"/>
    </row>
    <row r="18" spans="1:11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I18" s="117"/>
      <c r="K18" s="45"/>
    </row>
    <row r="19" spans="1:11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I19" s="117"/>
      <c r="K19" s="93"/>
    </row>
    <row r="20" spans="1:11" x14ac:dyDescent="0.2">
      <c r="A20" s="5"/>
      <c r="B20" s="38"/>
      <c r="C20" s="6"/>
      <c r="D20" s="7" t="s">
        <v>53</v>
      </c>
      <c r="E20" s="102">
        <v>0.11600000000000001</v>
      </c>
      <c r="F20" s="6" t="s">
        <v>21</v>
      </c>
      <c r="G20" s="14">
        <v>375000</v>
      </c>
      <c r="H20" s="15">
        <f t="shared" si="0"/>
        <v>43500</v>
      </c>
      <c r="I20" s="117"/>
    </row>
    <row r="21" spans="1:11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I21" s="117"/>
      <c r="K21" s="45"/>
    </row>
    <row r="22" spans="1:11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  <c r="I22" s="117"/>
    </row>
    <row r="23" spans="1:11" x14ac:dyDescent="0.2">
      <c r="A23" s="5"/>
      <c r="B23" s="38"/>
      <c r="C23" s="6"/>
      <c r="D23" s="7" t="s">
        <v>46</v>
      </c>
      <c r="E23" s="102">
        <v>0.39600000000000002</v>
      </c>
      <c r="F23" s="6" t="s">
        <v>21</v>
      </c>
      <c r="G23" s="14">
        <v>100000</v>
      </c>
      <c r="H23" s="15">
        <f t="shared" si="0"/>
        <v>39600</v>
      </c>
      <c r="I23" s="117"/>
    </row>
    <row r="24" spans="1:11" x14ac:dyDescent="0.2">
      <c r="A24" s="5"/>
      <c r="B24" s="38"/>
      <c r="C24" s="6"/>
      <c r="D24" s="7" t="s">
        <v>100</v>
      </c>
      <c r="E24" s="102">
        <v>0</v>
      </c>
      <c r="F24" s="6" t="s">
        <v>21</v>
      </c>
      <c r="G24" s="14">
        <v>0</v>
      </c>
      <c r="H24" s="15">
        <f t="shared" si="0"/>
        <v>0</v>
      </c>
      <c r="I24" s="117"/>
    </row>
    <row r="25" spans="1:11" x14ac:dyDescent="0.2">
      <c r="A25" s="5"/>
      <c r="B25" s="38"/>
      <c r="C25" s="6"/>
      <c r="D25" s="7"/>
      <c r="E25" s="104"/>
      <c r="F25" s="6"/>
      <c r="G25" s="14"/>
      <c r="H25" s="15"/>
      <c r="I25" s="117"/>
    </row>
    <row r="26" spans="1:11" x14ac:dyDescent="0.2">
      <c r="A26" s="5"/>
      <c r="B26" s="38"/>
      <c r="C26" s="6"/>
      <c r="D26" s="7" t="s">
        <v>25</v>
      </c>
      <c r="E26" s="103">
        <f>ROUND(E29*1.1, -2)</f>
        <v>14000</v>
      </c>
      <c r="F26" s="6" t="s">
        <v>24</v>
      </c>
      <c r="G26" s="14">
        <v>2.75</v>
      </c>
      <c r="H26" s="15">
        <f t="shared" si="0"/>
        <v>38500</v>
      </c>
      <c r="I26" s="117"/>
    </row>
    <row r="27" spans="1:11" x14ac:dyDescent="0.2">
      <c r="A27" s="5"/>
      <c r="B27" s="38"/>
      <c r="C27" s="6"/>
      <c r="D27" s="7"/>
      <c r="E27" s="103"/>
      <c r="F27" s="6"/>
      <c r="G27" s="14"/>
      <c r="H27" s="15"/>
      <c r="I27" s="117"/>
    </row>
    <row r="28" spans="1:11" x14ac:dyDescent="0.2">
      <c r="A28" s="5"/>
      <c r="B28" s="38"/>
      <c r="C28" s="6"/>
      <c r="D28" s="46" t="s">
        <v>40</v>
      </c>
      <c r="E28" s="103"/>
      <c r="F28" s="6"/>
      <c r="G28" s="14"/>
      <c r="H28" s="15"/>
      <c r="I28" s="117"/>
    </row>
    <row r="29" spans="1:11" x14ac:dyDescent="0.2">
      <c r="A29" s="5"/>
      <c r="B29" s="38"/>
      <c r="C29" s="6"/>
      <c r="D29" s="7" t="s">
        <v>47</v>
      </c>
      <c r="E29" s="103">
        <f>114425/9</f>
        <v>12713.888888888889</v>
      </c>
      <c r="F29" s="6" t="s">
        <v>24</v>
      </c>
      <c r="G29" s="14">
        <v>70</v>
      </c>
      <c r="H29" s="15">
        <f t="shared" si="0"/>
        <v>889972.22222222225</v>
      </c>
      <c r="I29" s="117"/>
      <c r="K29" s="45"/>
    </row>
    <row r="30" spans="1:11" x14ac:dyDescent="0.2">
      <c r="A30" s="5"/>
      <c r="B30" s="38"/>
      <c r="C30" s="6"/>
      <c r="D30" s="7" t="s">
        <v>48</v>
      </c>
      <c r="E30" s="103">
        <f>47726/9</f>
        <v>5302.8888888888887</v>
      </c>
      <c r="F30" s="6" t="s">
        <v>24</v>
      </c>
      <c r="G30" s="14">
        <v>20</v>
      </c>
      <c r="H30" s="15">
        <f t="shared" si="0"/>
        <v>106057.77777777778</v>
      </c>
      <c r="I30" s="117"/>
      <c r="K30" s="45"/>
    </row>
    <row r="31" spans="1:11" x14ac:dyDescent="0.2">
      <c r="A31" s="5"/>
      <c r="B31" s="38"/>
      <c r="C31" s="6"/>
      <c r="D31" s="7"/>
      <c r="E31" s="103"/>
      <c r="F31" s="6"/>
      <c r="G31" s="14"/>
      <c r="H31" s="15"/>
      <c r="I31" s="117"/>
      <c r="K31" s="93"/>
    </row>
    <row r="32" spans="1:11" x14ac:dyDescent="0.2">
      <c r="A32" s="95"/>
      <c r="B32" s="52"/>
      <c r="C32" s="6"/>
      <c r="D32" s="7" t="s">
        <v>105</v>
      </c>
      <c r="E32" s="103">
        <v>4162</v>
      </c>
      <c r="F32" s="6" t="s">
        <v>27</v>
      </c>
      <c r="G32" s="14">
        <v>20</v>
      </c>
      <c r="H32" s="15">
        <f t="shared" si="0"/>
        <v>83240</v>
      </c>
      <c r="I32" s="117"/>
      <c r="K32" s="45"/>
    </row>
    <row r="33" spans="1:17" x14ac:dyDescent="0.2">
      <c r="A33" s="95"/>
      <c r="B33" s="52"/>
      <c r="C33" s="6"/>
      <c r="D33" s="7"/>
      <c r="E33" s="103"/>
      <c r="F33" s="6"/>
      <c r="G33" s="14"/>
      <c r="H33" s="15"/>
      <c r="I33" s="117"/>
      <c r="K33" s="93"/>
    </row>
    <row r="34" spans="1:17" x14ac:dyDescent="0.2">
      <c r="A34" s="95"/>
      <c r="B34" s="52"/>
      <c r="C34" s="6"/>
      <c r="D34" s="7" t="s">
        <v>129</v>
      </c>
      <c r="E34" s="103">
        <f>18937/9</f>
        <v>2104.1111111111113</v>
      </c>
      <c r="F34" s="6" t="s">
        <v>24</v>
      </c>
      <c r="G34" s="14">
        <v>44</v>
      </c>
      <c r="H34" s="15">
        <f t="shared" si="0"/>
        <v>92580.888888888905</v>
      </c>
      <c r="I34" s="117"/>
      <c r="K34" s="45"/>
    </row>
    <row r="35" spans="1:17" x14ac:dyDescent="0.2">
      <c r="A35" s="95"/>
      <c r="B35" s="52"/>
      <c r="C35" s="6"/>
      <c r="D35" s="7"/>
      <c r="E35" s="103"/>
      <c r="F35" s="6"/>
      <c r="G35" s="14"/>
      <c r="H35" s="15"/>
      <c r="I35" s="117"/>
      <c r="K35" s="93"/>
    </row>
    <row r="36" spans="1:17" x14ac:dyDescent="0.2">
      <c r="A36" s="5"/>
      <c r="B36" s="38"/>
      <c r="C36" s="6"/>
      <c r="D36" s="46" t="s">
        <v>42</v>
      </c>
      <c r="E36" s="103"/>
      <c r="F36" s="6"/>
      <c r="G36" s="14"/>
      <c r="H36" s="15"/>
      <c r="I36" s="117"/>
      <c r="K36" s="93"/>
    </row>
    <row r="37" spans="1:17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1.25</v>
      </c>
      <c r="H37" s="15">
        <f t="shared" si="0"/>
        <v>7125</v>
      </c>
      <c r="I37" s="117"/>
    </row>
    <row r="38" spans="1:17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20</v>
      </c>
      <c r="H38" s="15">
        <f t="shared" si="0"/>
        <v>90000</v>
      </c>
      <c r="I38" s="117"/>
      <c r="K38" s="93"/>
    </row>
    <row r="39" spans="1:17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3800</v>
      </c>
      <c r="H39" s="15">
        <f t="shared" si="0"/>
        <v>45600</v>
      </c>
      <c r="I39" s="117"/>
    </row>
    <row r="40" spans="1:17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2000</v>
      </c>
      <c r="H40" s="15">
        <f t="shared" si="0"/>
        <v>24000</v>
      </c>
      <c r="I40" s="117"/>
    </row>
    <row r="41" spans="1:17" x14ac:dyDescent="0.2">
      <c r="A41" s="5"/>
      <c r="B41" s="38"/>
      <c r="C41" s="6"/>
      <c r="D41" s="7"/>
      <c r="E41" s="97"/>
      <c r="F41" s="6"/>
      <c r="G41" s="14"/>
      <c r="H41" s="15"/>
      <c r="I41" s="118"/>
      <c r="K41" s="93"/>
    </row>
    <row r="42" spans="1:17" x14ac:dyDescent="0.2">
      <c r="A42" s="5"/>
      <c r="B42" s="38"/>
      <c r="C42" s="6"/>
      <c r="D42" s="7" t="s">
        <v>26</v>
      </c>
      <c r="E42" s="103">
        <f>610405.6/43560</f>
        <v>14.012984389348025</v>
      </c>
      <c r="F42" s="6" t="s">
        <v>22</v>
      </c>
      <c r="G42" s="14">
        <v>38000</v>
      </c>
      <c r="H42" s="15">
        <f t="shared" si="0"/>
        <v>532493.40679522499</v>
      </c>
      <c r="I42" s="117"/>
      <c r="K42" s="45"/>
    </row>
    <row r="43" spans="1:17" x14ac:dyDescent="0.2">
      <c r="A43" s="5"/>
      <c r="B43" s="38"/>
      <c r="C43" s="6"/>
      <c r="D43" s="7"/>
      <c r="E43" s="99"/>
      <c r="F43" s="6"/>
      <c r="G43" s="14"/>
      <c r="H43" s="15"/>
      <c r="I43" s="117"/>
    </row>
    <row r="44" spans="1:17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500000</v>
      </c>
      <c r="H44" s="15">
        <f t="shared" si="0"/>
        <v>500000</v>
      </c>
      <c r="I44" s="117"/>
    </row>
    <row r="45" spans="1:17" x14ac:dyDescent="0.2">
      <c r="A45" s="5"/>
      <c r="B45" s="38"/>
      <c r="C45" s="6"/>
      <c r="D45" s="7"/>
      <c r="E45" s="99"/>
      <c r="F45" s="6"/>
      <c r="G45" s="14"/>
      <c r="H45" s="15"/>
      <c r="I45" s="117"/>
      <c r="P45" s="32"/>
      <c r="Q45" s="47"/>
    </row>
    <row r="46" spans="1:17" x14ac:dyDescent="0.2">
      <c r="A46" s="5"/>
      <c r="B46" s="38"/>
      <c r="C46" s="6"/>
      <c r="D46" s="7" t="s">
        <v>110</v>
      </c>
      <c r="E46" s="97">
        <v>2</v>
      </c>
      <c r="F46" s="6" t="s">
        <v>35</v>
      </c>
      <c r="G46" s="14">
        <v>180000</v>
      </c>
      <c r="H46" s="15">
        <f t="shared" si="0"/>
        <v>360000</v>
      </c>
      <c r="I46" s="117"/>
      <c r="K46" s="93"/>
      <c r="P46" s="32"/>
      <c r="Q46" s="47"/>
    </row>
    <row r="47" spans="1:17" x14ac:dyDescent="0.2">
      <c r="A47" s="5"/>
      <c r="B47" s="38"/>
      <c r="C47" s="6"/>
      <c r="D47" s="7"/>
      <c r="E47" s="97"/>
      <c r="F47" s="6"/>
      <c r="G47" s="14"/>
      <c r="H47" s="15"/>
      <c r="I47" s="117"/>
      <c r="K47" s="93"/>
      <c r="P47" s="32"/>
      <c r="Q47" s="47"/>
    </row>
    <row r="48" spans="1:17" x14ac:dyDescent="0.2">
      <c r="A48" s="5"/>
      <c r="B48" s="38"/>
      <c r="C48" s="6"/>
      <c r="D48" s="46" t="s">
        <v>107</v>
      </c>
      <c r="E48" s="97"/>
      <c r="F48" s="6"/>
      <c r="G48" s="14"/>
      <c r="H48" s="15"/>
      <c r="I48" s="117"/>
      <c r="K48" s="93"/>
      <c r="P48" s="32"/>
      <c r="Q48" s="47"/>
    </row>
    <row r="49" spans="1:17" x14ac:dyDescent="0.2">
      <c r="A49" s="5"/>
      <c r="B49" s="38"/>
      <c r="C49" s="6"/>
      <c r="D49" s="7" t="s">
        <v>128</v>
      </c>
      <c r="E49" s="97">
        <v>1</v>
      </c>
      <c r="F49" s="6" t="s">
        <v>35</v>
      </c>
      <c r="G49" s="14">
        <v>400000</v>
      </c>
      <c r="H49" s="15">
        <f t="shared" si="0"/>
        <v>400000</v>
      </c>
      <c r="I49" s="117"/>
      <c r="K49" s="93"/>
      <c r="P49" s="32"/>
      <c r="Q49" s="47"/>
    </row>
    <row r="50" spans="1:17" x14ac:dyDescent="0.2">
      <c r="A50" s="5"/>
      <c r="B50" s="38"/>
      <c r="C50" s="6"/>
      <c r="D50" s="7"/>
      <c r="E50" s="99"/>
      <c r="F50" s="6"/>
      <c r="G50" s="14"/>
      <c r="H50" s="15"/>
      <c r="I50" s="117"/>
      <c r="P50" s="32"/>
      <c r="Q50" s="47"/>
    </row>
    <row r="51" spans="1:17" x14ac:dyDescent="0.2">
      <c r="A51" s="5"/>
      <c r="B51" s="38"/>
      <c r="C51" s="6"/>
      <c r="D51" s="46" t="s">
        <v>29</v>
      </c>
      <c r="E51" s="98"/>
      <c r="F51" s="6"/>
      <c r="G51" s="14"/>
      <c r="H51" s="15"/>
      <c r="I51" s="117"/>
      <c r="K51" s="93"/>
      <c r="P51" s="32"/>
      <c r="Q51" s="47"/>
    </row>
    <row r="52" spans="1:17" x14ac:dyDescent="0.2">
      <c r="A52" s="5"/>
      <c r="B52" s="38"/>
      <c r="C52" s="6"/>
      <c r="D52" s="7" t="s">
        <v>99</v>
      </c>
      <c r="E52" s="98">
        <f t="shared" ref="E52:E58" si="1">E16</f>
        <v>0</v>
      </c>
      <c r="F52" s="6" t="s">
        <v>21</v>
      </c>
      <c r="G52" s="14">
        <v>0</v>
      </c>
      <c r="H52" s="15">
        <f t="shared" si="0"/>
        <v>0</v>
      </c>
      <c r="I52" s="117"/>
      <c r="P52" s="33"/>
      <c r="Q52" s="33"/>
    </row>
    <row r="53" spans="1:17" x14ac:dyDescent="0.2">
      <c r="A53" s="5"/>
      <c r="B53" s="38"/>
      <c r="C53" s="6"/>
      <c r="D53" s="7" t="s">
        <v>98</v>
      </c>
      <c r="E53" s="98">
        <f t="shared" si="1"/>
        <v>0.14000000000000001</v>
      </c>
      <c r="F53" s="6" t="s">
        <v>21</v>
      </c>
      <c r="G53" s="14">
        <v>40000</v>
      </c>
      <c r="H53" s="15">
        <f t="shared" si="0"/>
        <v>5600.0000000000009</v>
      </c>
      <c r="I53" s="117"/>
      <c r="P53" s="33"/>
      <c r="Q53" s="33"/>
    </row>
    <row r="54" spans="1:17" x14ac:dyDescent="0.2">
      <c r="A54" s="5"/>
      <c r="B54" s="38"/>
      <c r="C54" s="6"/>
      <c r="D54" s="7" t="s">
        <v>103</v>
      </c>
      <c r="E54" s="98">
        <f t="shared" si="1"/>
        <v>0</v>
      </c>
      <c r="F54" s="6" t="s">
        <v>21</v>
      </c>
      <c r="G54" s="14">
        <v>0</v>
      </c>
      <c r="H54" s="15">
        <f t="shared" si="0"/>
        <v>0</v>
      </c>
      <c r="I54" s="117"/>
      <c r="K54" s="45"/>
      <c r="P54" s="33"/>
      <c r="Q54" s="33"/>
    </row>
    <row r="55" spans="1:17" x14ac:dyDescent="0.2">
      <c r="A55" s="5"/>
      <c r="B55" s="38"/>
      <c r="C55" s="6"/>
      <c r="D55" s="7" t="s">
        <v>51</v>
      </c>
      <c r="E55" s="98">
        <f t="shared" si="1"/>
        <v>0</v>
      </c>
      <c r="F55" s="6" t="s">
        <v>21</v>
      </c>
      <c r="G55" s="14">
        <v>0</v>
      </c>
      <c r="H55" s="15">
        <f t="shared" si="0"/>
        <v>0</v>
      </c>
      <c r="I55" s="117"/>
      <c r="P55" s="33"/>
      <c r="Q55" s="33"/>
    </row>
    <row r="56" spans="1:17" x14ac:dyDescent="0.2">
      <c r="A56" s="5"/>
      <c r="B56" s="38"/>
      <c r="C56" s="6"/>
      <c r="D56" s="7" t="s">
        <v>53</v>
      </c>
      <c r="E56" s="98">
        <f t="shared" si="1"/>
        <v>0.11600000000000001</v>
      </c>
      <c r="F56" s="6" t="s">
        <v>21</v>
      </c>
      <c r="G56" s="14">
        <v>20000</v>
      </c>
      <c r="H56" s="15">
        <f t="shared" si="0"/>
        <v>2320</v>
      </c>
      <c r="I56" s="117"/>
      <c r="P56" s="33"/>
      <c r="Q56" s="33"/>
    </row>
    <row r="57" spans="1:17" x14ac:dyDescent="0.2">
      <c r="A57" s="5"/>
      <c r="B57" s="38"/>
      <c r="C57" s="6"/>
      <c r="D57" s="7" t="s">
        <v>49</v>
      </c>
      <c r="E57" s="98">
        <f t="shared" si="1"/>
        <v>0</v>
      </c>
      <c r="F57" s="6" t="s">
        <v>21</v>
      </c>
      <c r="G57" s="14">
        <v>0</v>
      </c>
      <c r="H57" s="15">
        <f t="shared" si="0"/>
        <v>0</v>
      </c>
      <c r="I57" s="117"/>
      <c r="P57" s="33"/>
      <c r="Q57" s="33"/>
    </row>
    <row r="58" spans="1:17" x14ac:dyDescent="0.2">
      <c r="A58" s="5"/>
      <c r="B58" s="38"/>
      <c r="C58" s="6"/>
      <c r="D58" s="7" t="s">
        <v>54</v>
      </c>
      <c r="E58" s="98">
        <f t="shared" si="1"/>
        <v>0</v>
      </c>
      <c r="F58" s="6" t="s">
        <v>21</v>
      </c>
      <c r="G58" s="14">
        <v>0</v>
      </c>
      <c r="H58" s="15">
        <f t="shared" si="0"/>
        <v>0</v>
      </c>
      <c r="I58" s="117"/>
      <c r="P58" s="33"/>
      <c r="Q58" s="33"/>
    </row>
    <row r="59" spans="1:17" x14ac:dyDescent="0.2">
      <c r="A59" s="5"/>
      <c r="B59" s="38"/>
      <c r="C59" s="6"/>
      <c r="D59" s="7" t="s">
        <v>46</v>
      </c>
      <c r="E59" s="98">
        <v>0</v>
      </c>
      <c r="F59" s="6" t="s">
        <v>21</v>
      </c>
      <c r="G59" s="14">
        <v>0</v>
      </c>
      <c r="H59" s="15">
        <f t="shared" si="0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100</v>
      </c>
      <c r="E60" s="98">
        <f>E24</f>
        <v>0</v>
      </c>
      <c r="F60" s="6" t="s">
        <v>21</v>
      </c>
      <c r="G60" s="14">
        <v>0</v>
      </c>
      <c r="H60" s="15">
        <f t="shared" si="0"/>
        <v>0</v>
      </c>
      <c r="I60" s="117"/>
      <c r="J60" s="33">
        <f>SUM(H10:H60)</f>
        <v>4129487.6090247934</v>
      </c>
      <c r="P60" s="33"/>
      <c r="Q60" s="33"/>
    </row>
    <row r="61" spans="1:17" x14ac:dyDescent="0.2">
      <c r="A61" s="5"/>
      <c r="B61" s="38"/>
      <c r="C61" s="6"/>
      <c r="D61" s="7"/>
      <c r="E61" s="98"/>
      <c r="F61" s="6"/>
      <c r="G61" s="14"/>
      <c r="H61" s="15"/>
      <c r="I61" s="117"/>
      <c r="P61" s="33"/>
      <c r="Q61" s="33"/>
    </row>
    <row r="62" spans="1:17" x14ac:dyDescent="0.2">
      <c r="A62" s="95"/>
      <c r="B62" s="52"/>
      <c r="C62" s="6"/>
      <c r="D62" s="46" t="s">
        <v>104</v>
      </c>
      <c r="E62" s="98"/>
      <c r="F62" s="6"/>
      <c r="G62" s="14"/>
      <c r="H62" s="15"/>
      <c r="I62" s="117"/>
      <c r="K62" s="93"/>
      <c r="P62" s="33"/>
      <c r="Q62" s="33"/>
    </row>
    <row r="63" spans="1:17" x14ac:dyDescent="0.2">
      <c r="A63" s="95"/>
      <c r="B63" s="52"/>
      <c r="C63" s="6"/>
      <c r="D63" s="7" t="s">
        <v>137</v>
      </c>
      <c r="E63" s="98">
        <v>1</v>
      </c>
      <c r="F63" s="6" t="s">
        <v>35</v>
      </c>
      <c r="G63" s="14">
        <v>1980000</v>
      </c>
      <c r="H63" s="15">
        <f t="shared" si="0"/>
        <v>1980000</v>
      </c>
      <c r="I63" s="117"/>
      <c r="K63" s="45"/>
      <c r="L63" s="45"/>
      <c r="P63" s="33"/>
      <c r="Q63" s="47"/>
    </row>
    <row r="64" spans="1:17" x14ac:dyDescent="0.2">
      <c r="A64" s="95"/>
      <c r="B64" s="52"/>
      <c r="C64" s="6"/>
      <c r="D64" s="7" t="s">
        <v>145</v>
      </c>
      <c r="E64" s="98">
        <v>1</v>
      </c>
      <c r="F64" s="6" t="s">
        <v>35</v>
      </c>
      <c r="G64" s="119">
        <v>15000000</v>
      </c>
      <c r="H64" s="15">
        <f t="shared" si="0"/>
        <v>15000000</v>
      </c>
      <c r="I64" s="117"/>
      <c r="K64" s="45"/>
      <c r="L64" s="45"/>
      <c r="P64" s="33"/>
      <c r="Q64" s="47"/>
    </row>
    <row r="65" spans="1:17" x14ac:dyDescent="0.2">
      <c r="A65" s="95"/>
      <c r="B65" s="52"/>
      <c r="C65" s="6"/>
      <c r="D65" s="7"/>
      <c r="E65" s="98"/>
      <c r="F65" s="6"/>
      <c r="G65" s="14"/>
      <c r="H65" s="15"/>
      <c r="I65" s="117"/>
      <c r="K65" s="45"/>
      <c r="L65" s="45"/>
      <c r="P65" s="33"/>
      <c r="Q65" s="47"/>
    </row>
    <row r="66" spans="1:17" x14ac:dyDescent="0.2">
      <c r="A66" s="95"/>
      <c r="B66" s="52"/>
      <c r="C66" s="6"/>
      <c r="D66" s="7" t="s">
        <v>143</v>
      </c>
      <c r="E66" s="102">
        <v>76200</v>
      </c>
      <c r="F66" s="6" t="s">
        <v>118</v>
      </c>
      <c r="G66" s="14">
        <v>3692</v>
      </c>
      <c r="H66" s="15">
        <f t="shared" si="0"/>
        <v>281330400</v>
      </c>
      <c r="I66" s="117"/>
      <c r="K66" s="45"/>
      <c r="L66" s="45"/>
      <c r="P66" s="33"/>
      <c r="Q66" s="47"/>
    </row>
    <row r="67" spans="1:17" x14ac:dyDescent="0.2">
      <c r="A67" s="95"/>
      <c r="B67" s="52"/>
      <c r="C67" s="6"/>
      <c r="D67" s="7" t="s">
        <v>138</v>
      </c>
      <c r="E67" s="98">
        <v>578850</v>
      </c>
      <c r="F67" s="6" t="s">
        <v>118</v>
      </c>
      <c r="G67" s="14">
        <v>95</v>
      </c>
      <c r="H67" s="15">
        <f t="shared" si="0"/>
        <v>54990750</v>
      </c>
      <c r="I67" s="117"/>
      <c r="K67" s="45" t="s">
        <v>130</v>
      </c>
      <c r="L67" s="45"/>
      <c r="P67" s="33"/>
      <c r="Q67" s="47"/>
    </row>
    <row r="68" spans="1:17" x14ac:dyDescent="0.2">
      <c r="A68" s="95"/>
      <c r="B68" s="52"/>
      <c r="C68" s="6"/>
      <c r="D68" s="7"/>
      <c r="E68" s="98"/>
      <c r="F68" s="6"/>
      <c r="G68" s="14"/>
      <c r="H68" s="15"/>
      <c r="I68" s="117"/>
      <c r="K68" s="45"/>
      <c r="L68" s="45"/>
      <c r="P68" s="33"/>
      <c r="Q68" s="47"/>
    </row>
    <row r="69" spans="1:17" x14ac:dyDescent="0.2">
      <c r="A69" s="95"/>
      <c r="B69" s="52"/>
      <c r="C69" s="6"/>
      <c r="D69" s="7" t="s">
        <v>109</v>
      </c>
      <c r="E69" s="102">
        <v>3</v>
      </c>
      <c r="F69" s="6" t="s">
        <v>35</v>
      </c>
      <c r="G69" s="14">
        <v>8500</v>
      </c>
      <c r="H69" s="15">
        <f t="shared" si="0"/>
        <v>25500</v>
      </c>
      <c r="I69" s="117"/>
      <c r="K69" s="45"/>
      <c r="P69" s="33"/>
      <c r="Q69" s="47"/>
    </row>
    <row r="70" spans="1:17" x14ac:dyDescent="0.2">
      <c r="A70" s="96"/>
      <c r="B70" s="52"/>
      <c r="C70" s="6"/>
      <c r="D70" s="7"/>
      <c r="E70" s="42"/>
      <c r="F70" s="6"/>
      <c r="G70" s="14"/>
      <c r="H70" s="15"/>
      <c r="I70" s="117"/>
      <c r="K70" s="93"/>
      <c r="P70" s="33"/>
    </row>
    <row r="71" spans="1:17" ht="12.75" customHeight="1" x14ac:dyDescent="0.2">
      <c r="A71" s="41"/>
      <c r="B71" s="38"/>
      <c r="C71" s="6"/>
      <c r="D71" s="46" t="s">
        <v>37</v>
      </c>
      <c r="E71" s="29"/>
      <c r="F71" s="6"/>
      <c r="G71" s="14"/>
      <c r="H71" s="15"/>
      <c r="I71" s="117"/>
      <c r="K71" s="33"/>
      <c r="P71" s="33"/>
      <c r="Q71" s="33"/>
    </row>
    <row r="72" spans="1:17" x14ac:dyDescent="0.2">
      <c r="A72" s="41"/>
      <c r="B72" s="38"/>
      <c r="C72" s="6"/>
      <c r="D72" s="7" t="s">
        <v>135</v>
      </c>
      <c r="E72" s="29">
        <v>1</v>
      </c>
      <c r="F72" s="6" t="s">
        <v>15</v>
      </c>
      <c r="G72" s="14">
        <v>1159416</v>
      </c>
      <c r="H72" s="15">
        <f t="shared" si="0"/>
        <v>1159416</v>
      </c>
      <c r="I72" s="117"/>
      <c r="J72" s="33">
        <f>SUM(H63:H72)</f>
        <v>354486066</v>
      </c>
      <c r="K72" s="33"/>
      <c r="P72" s="33"/>
      <c r="Q72" s="33"/>
    </row>
    <row r="73" spans="1:17" x14ac:dyDescent="0.2">
      <c r="A73" s="41"/>
      <c r="B73" s="38"/>
      <c r="C73" s="6"/>
      <c r="D73" s="7"/>
      <c r="E73" s="29"/>
      <c r="F73" s="6"/>
      <c r="G73" s="14"/>
      <c r="H73" s="15"/>
      <c r="I73" s="117"/>
      <c r="K73" s="33"/>
    </row>
    <row r="74" spans="1:17" x14ac:dyDescent="0.2">
      <c r="A74" s="5"/>
      <c r="B74" s="8"/>
      <c r="C74" s="8"/>
      <c r="D74" s="9" t="s">
        <v>38</v>
      </c>
      <c r="E74" s="17">
        <v>1</v>
      </c>
      <c r="F74" s="8" t="s">
        <v>15</v>
      </c>
      <c r="G74" s="14">
        <v>53173176</v>
      </c>
      <c r="H74" s="15">
        <f>E74*G74</f>
        <v>53173176</v>
      </c>
      <c r="I74" s="117"/>
      <c r="J74" s="33">
        <f>0.15*J72</f>
        <v>53172909.899999999</v>
      </c>
      <c r="K74" s="33"/>
      <c r="P74" s="33"/>
      <c r="Q74" s="33"/>
    </row>
    <row r="75" spans="1:17" ht="13.5" thickBot="1" x14ac:dyDescent="0.25">
      <c r="A75" s="30"/>
      <c r="B75" s="10" t="s">
        <v>14</v>
      </c>
      <c r="C75" s="10" t="s">
        <v>14</v>
      </c>
      <c r="D75" s="11" t="s">
        <v>39</v>
      </c>
      <c r="E75" s="28">
        <v>1</v>
      </c>
      <c r="F75" s="10" t="s">
        <v>15</v>
      </c>
      <c r="G75" s="100">
        <v>1858270</v>
      </c>
      <c r="H75" s="101">
        <f>E75*G75</f>
        <v>1858270</v>
      </c>
      <c r="I75" s="117"/>
      <c r="J75" s="33">
        <f>0.45*J60</f>
        <v>1858269.424061157</v>
      </c>
      <c r="K75" s="33"/>
    </row>
    <row r="76" spans="1:17" ht="13.5" thickTop="1" x14ac:dyDescent="0.2">
      <c r="A76" s="1" t="s">
        <v>33</v>
      </c>
      <c r="B76" s="48"/>
      <c r="C76" s="31" t="s">
        <v>21</v>
      </c>
      <c r="D76" s="23" t="s">
        <v>16</v>
      </c>
      <c r="E76" s="1" t="s">
        <v>17</v>
      </c>
      <c r="G76" s="12" t="s">
        <v>18</v>
      </c>
      <c r="H76" s="12">
        <v>413647000</v>
      </c>
      <c r="J76" s="33">
        <f>SUM(J60:J75)</f>
        <v>413646732.93308598</v>
      </c>
    </row>
    <row r="77" spans="1:17" ht="13.5" thickBot="1" x14ac:dyDescent="0.25">
      <c r="D77" s="24" t="s">
        <v>30</v>
      </c>
      <c r="E77" s="1" t="s">
        <v>17</v>
      </c>
      <c r="F77" s="21"/>
      <c r="G77" s="12" t="s">
        <v>18</v>
      </c>
      <c r="H77" s="36">
        <v>62053000</v>
      </c>
      <c r="I77" s="115"/>
      <c r="J77" s="33">
        <f>0.15*J76</f>
        <v>62047009.939962894</v>
      </c>
    </row>
    <row r="78" spans="1:17" x14ac:dyDescent="0.2">
      <c r="D78" s="23" t="s">
        <v>19</v>
      </c>
      <c r="E78" s="1" t="s">
        <v>17</v>
      </c>
      <c r="G78" s="12" t="s">
        <v>18</v>
      </c>
      <c r="H78" s="49">
        <v>475700000</v>
      </c>
      <c r="I78" s="49"/>
      <c r="J78" s="33">
        <f>SUM(J76:J77)</f>
        <v>475693742.8730489</v>
      </c>
    </row>
    <row r="80" spans="1:17" x14ac:dyDescent="0.2">
      <c r="C80" s="39" t="s">
        <v>32</v>
      </c>
      <c r="D80" s="31" t="s">
        <v>34</v>
      </c>
    </row>
  </sheetData>
  <printOptions horizontalCentered="1"/>
  <pageMargins left="0.25" right="0.25" top="0.63" bottom="0.5" header="0.25" footer="0.5"/>
  <pageSetup scale="75" orientation="portrait" r:id="rId1"/>
  <headerFooter alignWithMargins="0">
    <oddHeader>&amp;CNorth Carolina Department of Transportation
Preliminary Estimate&amp;R[Page]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B2125-8726-400F-9022-B9C7B6062B30}">
  <dimension ref="A1:Q82"/>
  <sheetViews>
    <sheetView zoomScale="110" zoomScaleNormal="110" workbookViewId="0">
      <selection activeCell="E2" sqref="E2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67.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4.83203125" style="12" customWidth="1"/>
    <col min="10" max="10" width="17.83203125" style="1" customWidth="1"/>
    <col min="11" max="11" width="61.6640625" style="1" bestFit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SUM(H80)</f>
        <v>597500000</v>
      </c>
      <c r="I4" s="114"/>
    </row>
    <row r="5" spans="1:11" ht="12.75" customHeight="1" x14ac:dyDescent="0.2">
      <c r="D5" s="31"/>
      <c r="G5" s="22"/>
    </row>
    <row r="6" spans="1:11" ht="12.75" customHeight="1" x14ac:dyDescent="0.35">
      <c r="A6" t="s">
        <v>5</v>
      </c>
      <c r="C6" s="16"/>
      <c r="D6" s="108" t="s">
        <v>133</v>
      </c>
      <c r="E6" s="111">
        <v>43899</v>
      </c>
      <c r="F6" s="31"/>
      <c r="G6" s="20"/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thickBot="1" x14ac:dyDescent="0.25">
      <c r="A8" t="s">
        <v>52</v>
      </c>
      <c r="C8" s="16"/>
      <c r="D8" s="45" t="s">
        <v>136</v>
      </c>
      <c r="E8" s="111">
        <v>43943</v>
      </c>
      <c r="G8" s="120" t="s">
        <v>146</v>
      </c>
      <c r="H8" s="35"/>
      <c r="I8" s="115"/>
    </row>
    <row r="9" spans="1:11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  <c r="I9" s="116"/>
    </row>
    <row r="10" spans="1:11" x14ac:dyDescent="0.2">
      <c r="A10" s="5"/>
      <c r="B10" s="38"/>
      <c r="C10" s="6"/>
      <c r="D10" s="7" t="s">
        <v>20</v>
      </c>
      <c r="E10" s="102">
        <f>339215/43560</f>
        <v>7.7873048668503211</v>
      </c>
      <c r="F10" s="6" t="s">
        <v>22</v>
      </c>
      <c r="G10" s="14">
        <v>40000</v>
      </c>
      <c r="H10" s="15">
        <f>E10*G10</f>
        <v>311492.19467401283</v>
      </c>
      <c r="I10" s="117"/>
      <c r="K10" s="45"/>
    </row>
    <row r="11" spans="1:11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4">
        <v>18</v>
      </c>
      <c r="H11" s="15">
        <f t="shared" ref="H11:H71" si="0">E11*G11</f>
        <v>45000</v>
      </c>
      <c r="I11" s="117"/>
    </row>
    <row r="12" spans="1:11" x14ac:dyDescent="0.2">
      <c r="A12" s="5"/>
      <c r="B12" s="38"/>
      <c r="C12" s="6"/>
      <c r="D12" s="94" t="s">
        <v>97</v>
      </c>
      <c r="E12" s="102">
        <v>7500</v>
      </c>
      <c r="F12" s="6" t="s">
        <v>23</v>
      </c>
      <c r="G12" s="14">
        <v>30</v>
      </c>
      <c r="H12" s="15">
        <f t="shared" si="0"/>
        <v>225000</v>
      </c>
      <c r="I12" s="117"/>
    </row>
    <row r="13" spans="1:11" x14ac:dyDescent="0.2">
      <c r="A13" s="5"/>
      <c r="B13" s="38"/>
      <c r="C13" s="6"/>
      <c r="D13" s="7" t="s">
        <v>45</v>
      </c>
      <c r="E13" s="102">
        <f>236787.51/9</f>
        <v>26309.723333333335</v>
      </c>
      <c r="F13" s="6" t="s">
        <v>24</v>
      </c>
      <c r="G13" s="14">
        <v>6.8</v>
      </c>
      <c r="H13" s="15">
        <f t="shared" si="0"/>
        <v>178906.11866666668</v>
      </c>
      <c r="I13" s="117"/>
      <c r="K13" s="45"/>
    </row>
    <row r="14" spans="1:11" x14ac:dyDescent="0.2">
      <c r="A14" s="5"/>
      <c r="B14" s="38"/>
      <c r="C14" s="6"/>
      <c r="D14" s="7"/>
      <c r="E14" s="103"/>
      <c r="F14" s="6"/>
      <c r="G14" s="14"/>
      <c r="H14" s="15"/>
      <c r="I14" s="117"/>
    </row>
    <row r="15" spans="1:11" x14ac:dyDescent="0.2">
      <c r="A15" s="5"/>
      <c r="B15" s="38"/>
      <c r="C15" s="6"/>
      <c r="D15" s="46" t="s">
        <v>31</v>
      </c>
      <c r="E15" s="102"/>
      <c r="F15" s="6"/>
      <c r="G15" s="14"/>
      <c r="H15" s="15"/>
      <c r="I15" s="117"/>
    </row>
    <row r="16" spans="1:11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  <c r="I16" s="117"/>
    </row>
    <row r="17" spans="1:11" x14ac:dyDescent="0.2">
      <c r="A17" s="5"/>
      <c r="B17" s="38"/>
      <c r="C17" s="6"/>
      <c r="D17" s="7" t="s">
        <v>98</v>
      </c>
      <c r="E17" s="102">
        <v>0.14000000000000001</v>
      </c>
      <c r="F17" s="6" t="s">
        <v>21</v>
      </c>
      <c r="G17" s="14">
        <v>775000</v>
      </c>
      <c r="H17" s="15">
        <f t="shared" si="0"/>
        <v>108500.00000000001</v>
      </c>
      <c r="I17" s="117"/>
    </row>
    <row r="18" spans="1:11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I18" s="117"/>
      <c r="K18" s="45"/>
    </row>
    <row r="19" spans="1:11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I19" s="117"/>
      <c r="K19" s="93"/>
    </row>
    <row r="20" spans="1:11" x14ac:dyDescent="0.2">
      <c r="A20" s="5"/>
      <c r="B20" s="38"/>
      <c r="C20" s="6"/>
      <c r="D20" s="7" t="s">
        <v>53</v>
      </c>
      <c r="E20" s="102">
        <v>0.11600000000000001</v>
      </c>
      <c r="F20" s="6" t="s">
        <v>21</v>
      </c>
      <c r="G20" s="14">
        <v>375000</v>
      </c>
      <c r="H20" s="15">
        <f t="shared" si="0"/>
        <v>43500</v>
      </c>
      <c r="I20" s="117"/>
    </row>
    <row r="21" spans="1:11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I21" s="117"/>
      <c r="K21" s="45"/>
    </row>
    <row r="22" spans="1:11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  <c r="I22" s="117"/>
    </row>
    <row r="23" spans="1:11" x14ac:dyDescent="0.2">
      <c r="A23" s="5"/>
      <c r="B23" s="38"/>
      <c r="C23" s="6"/>
      <c r="D23" s="7" t="s">
        <v>46</v>
      </c>
      <c r="E23" s="102">
        <v>0.39600000000000002</v>
      </c>
      <c r="F23" s="6" t="s">
        <v>21</v>
      </c>
      <c r="G23" s="14">
        <v>100000</v>
      </c>
      <c r="H23" s="15">
        <f t="shared" si="0"/>
        <v>39600</v>
      </c>
      <c r="I23" s="117"/>
    </row>
    <row r="24" spans="1:11" x14ac:dyDescent="0.2">
      <c r="A24" s="5"/>
      <c r="B24" s="38"/>
      <c r="C24" s="6"/>
      <c r="D24" s="7" t="s">
        <v>100</v>
      </c>
      <c r="E24" s="102">
        <v>0</v>
      </c>
      <c r="F24" s="6" t="s">
        <v>21</v>
      </c>
      <c r="G24" s="14">
        <v>0</v>
      </c>
      <c r="H24" s="15">
        <f t="shared" si="0"/>
        <v>0</v>
      </c>
      <c r="I24" s="117"/>
    </row>
    <row r="25" spans="1:11" x14ac:dyDescent="0.2">
      <c r="A25" s="5"/>
      <c r="B25" s="38"/>
      <c r="C25" s="6"/>
      <c r="D25" s="7"/>
      <c r="E25" s="104"/>
      <c r="F25" s="6"/>
      <c r="G25" s="14"/>
      <c r="H25" s="15"/>
      <c r="I25" s="117"/>
    </row>
    <row r="26" spans="1:11" x14ac:dyDescent="0.2">
      <c r="A26" s="5"/>
      <c r="B26" s="38"/>
      <c r="C26" s="6"/>
      <c r="D26" s="7" t="s">
        <v>25</v>
      </c>
      <c r="E26" s="103">
        <f>ROUND(E29*1.1, -2)</f>
        <v>14000</v>
      </c>
      <c r="F26" s="6" t="s">
        <v>24</v>
      </c>
      <c r="G26" s="14">
        <v>2.75</v>
      </c>
      <c r="H26" s="15">
        <f t="shared" si="0"/>
        <v>38500</v>
      </c>
      <c r="I26" s="117"/>
    </row>
    <row r="27" spans="1:11" x14ac:dyDescent="0.2">
      <c r="A27" s="5"/>
      <c r="B27" s="38"/>
      <c r="C27" s="6"/>
      <c r="D27" s="7"/>
      <c r="E27" s="103"/>
      <c r="F27" s="6"/>
      <c r="G27" s="14"/>
      <c r="H27" s="15"/>
      <c r="I27" s="117"/>
    </row>
    <row r="28" spans="1:11" x14ac:dyDescent="0.2">
      <c r="A28" s="5"/>
      <c r="B28" s="38"/>
      <c r="C28" s="6"/>
      <c r="D28" s="46" t="s">
        <v>40</v>
      </c>
      <c r="E28" s="103"/>
      <c r="F28" s="6"/>
      <c r="G28" s="14"/>
      <c r="H28" s="15"/>
      <c r="I28" s="117"/>
    </row>
    <row r="29" spans="1:11" x14ac:dyDescent="0.2">
      <c r="A29" s="5"/>
      <c r="B29" s="38"/>
      <c r="C29" s="6"/>
      <c r="D29" s="7" t="s">
        <v>47</v>
      </c>
      <c r="E29" s="103">
        <f>114425/9</f>
        <v>12713.888888888889</v>
      </c>
      <c r="F29" s="6" t="s">
        <v>24</v>
      </c>
      <c r="G29" s="14">
        <v>70</v>
      </c>
      <c r="H29" s="15">
        <f t="shared" si="0"/>
        <v>889972.22222222225</v>
      </c>
      <c r="I29" s="117"/>
      <c r="K29" s="45"/>
    </row>
    <row r="30" spans="1:11" x14ac:dyDescent="0.2">
      <c r="A30" s="5"/>
      <c r="B30" s="38"/>
      <c r="C30" s="6"/>
      <c r="D30" s="7" t="s">
        <v>48</v>
      </c>
      <c r="E30" s="103">
        <f>47726/9</f>
        <v>5302.8888888888887</v>
      </c>
      <c r="F30" s="6" t="s">
        <v>24</v>
      </c>
      <c r="G30" s="14">
        <v>19</v>
      </c>
      <c r="H30" s="15">
        <f t="shared" si="0"/>
        <v>100754.88888888889</v>
      </c>
      <c r="I30" s="117"/>
      <c r="K30" s="45"/>
    </row>
    <row r="31" spans="1:11" x14ac:dyDescent="0.2">
      <c r="A31" s="5"/>
      <c r="B31" s="38"/>
      <c r="C31" s="6"/>
      <c r="D31" s="7"/>
      <c r="E31" s="103"/>
      <c r="F31" s="6"/>
      <c r="G31" s="14"/>
      <c r="H31" s="15"/>
      <c r="I31" s="117"/>
      <c r="K31" s="93"/>
    </row>
    <row r="32" spans="1:11" x14ac:dyDescent="0.2">
      <c r="A32" s="95"/>
      <c r="B32" s="52"/>
      <c r="C32" s="6"/>
      <c r="D32" s="7" t="s">
        <v>105</v>
      </c>
      <c r="E32" s="103">
        <v>4162</v>
      </c>
      <c r="F32" s="6" t="s">
        <v>27</v>
      </c>
      <c r="G32" s="14">
        <v>20</v>
      </c>
      <c r="H32" s="15">
        <f t="shared" si="0"/>
        <v>83240</v>
      </c>
      <c r="I32" s="117"/>
      <c r="K32" s="45"/>
    </row>
    <row r="33" spans="1:17" x14ac:dyDescent="0.2">
      <c r="A33" s="95"/>
      <c r="B33" s="52"/>
      <c r="C33" s="6"/>
      <c r="D33" s="7"/>
      <c r="E33" s="103"/>
      <c r="F33" s="6"/>
      <c r="G33" s="14"/>
      <c r="H33" s="15"/>
      <c r="I33" s="117"/>
      <c r="K33" s="93"/>
    </row>
    <row r="34" spans="1:17" x14ac:dyDescent="0.2">
      <c r="A34" s="95"/>
      <c r="B34" s="52"/>
      <c r="C34" s="6"/>
      <c r="D34" s="7" t="s">
        <v>129</v>
      </c>
      <c r="E34" s="103">
        <f>18937/9</f>
        <v>2104.1111111111113</v>
      </c>
      <c r="F34" s="6" t="s">
        <v>24</v>
      </c>
      <c r="G34" s="14">
        <v>44</v>
      </c>
      <c r="H34" s="15">
        <f t="shared" si="0"/>
        <v>92580.888888888905</v>
      </c>
      <c r="I34" s="117"/>
      <c r="K34" s="45"/>
    </row>
    <row r="35" spans="1:17" x14ac:dyDescent="0.2">
      <c r="A35" s="95"/>
      <c r="B35" s="52"/>
      <c r="C35" s="6"/>
      <c r="D35" s="7"/>
      <c r="E35" s="103"/>
      <c r="F35" s="6"/>
      <c r="G35" s="14"/>
      <c r="H35" s="15"/>
      <c r="I35" s="117"/>
      <c r="K35" s="93"/>
    </row>
    <row r="36" spans="1:17" x14ac:dyDescent="0.2">
      <c r="A36" s="5"/>
      <c r="B36" s="38"/>
      <c r="C36" s="6"/>
      <c r="D36" s="46" t="s">
        <v>42</v>
      </c>
      <c r="E36" s="103"/>
      <c r="F36" s="6"/>
      <c r="G36" s="14"/>
      <c r="H36" s="15"/>
      <c r="I36" s="117"/>
      <c r="K36" s="93"/>
    </row>
    <row r="37" spans="1:17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1.25</v>
      </c>
      <c r="H37" s="15">
        <f t="shared" si="0"/>
        <v>7125</v>
      </c>
      <c r="I37" s="117"/>
    </row>
    <row r="38" spans="1:17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20</v>
      </c>
      <c r="H38" s="15">
        <f t="shared" si="0"/>
        <v>90000</v>
      </c>
      <c r="I38" s="117"/>
      <c r="K38" s="93"/>
    </row>
    <row r="39" spans="1:17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3800</v>
      </c>
      <c r="H39" s="15">
        <f t="shared" si="0"/>
        <v>45600</v>
      </c>
      <c r="I39" s="117"/>
    </row>
    <row r="40" spans="1:17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2000</v>
      </c>
      <c r="H40" s="15">
        <f t="shared" si="0"/>
        <v>24000</v>
      </c>
      <c r="I40" s="117"/>
    </row>
    <row r="41" spans="1:17" x14ac:dyDescent="0.2">
      <c r="A41" s="5"/>
      <c r="B41" s="38"/>
      <c r="C41" s="6"/>
      <c r="D41" s="7"/>
      <c r="E41" s="97"/>
      <c r="F41" s="6"/>
      <c r="G41" s="14"/>
      <c r="H41" s="15"/>
      <c r="I41" s="118"/>
      <c r="K41" s="93"/>
    </row>
    <row r="42" spans="1:17" x14ac:dyDescent="0.2">
      <c r="A42" s="5"/>
      <c r="B42" s="38"/>
      <c r="C42" s="6"/>
      <c r="D42" s="7" t="s">
        <v>26</v>
      </c>
      <c r="E42" s="103">
        <f>610405.6/43560</f>
        <v>14.012984389348025</v>
      </c>
      <c r="F42" s="6" t="s">
        <v>22</v>
      </c>
      <c r="G42" s="14">
        <v>38000</v>
      </c>
      <c r="H42" s="15">
        <f t="shared" si="0"/>
        <v>532493.40679522499</v>
      </c>
      <c r="I42" s="117"/>
      <c r="K42" s="45"/>
    </row>
    <row r="43" spans="1:17" x14ac:dyDescent="0.2">
      <c r="A43" s="5"/>
      <c r="B43" s="38"/>
      <c r="C43" s="6"/>
      <c r="D43" s="7"/>
      <c r="E43" s="99"/>
      <c r="F43" s="6"/>
      <c r="G43" s="14"/>
      <c r="H43" s="15"/>
      <c r="I43" s="117"/>
    </row>
    <row r="44" spans="1:17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500000</v>
      </c>
      <c r="H44" s="15">
        <f t="shared" si="0"/>
        <v>500000</v>
      </c>
      <c r="I44" s="117"/>
    </row>
    <row r="45" spans="1:17" x14ac:dyDescent="0.2">
      <c r="A45" s="5"/>
      <c r="B45" s="38"/>
      <c r="C45" s="6"/>
      <c r="D45" s="7"/>
      <c r="E45" s="99"/>
      <c r="F45" s="6"/>
      <c r="G45" s="14"/>
      <c r="H45" s="15"/>
      <c r="I45" s="117"/>
      <c r="P45" s="32"/>
      <c r="Q45" s="47"/>
    </row>
    <row r="46" spans="1:17" x14ac:dyDescent="0.2">
      <c r="A46" s="5"/>
      <c r="B46" s="38"/>
      <c r="C46" s="6"/>
      <c r="D46" s="7" t="s">
        <v>110</v>
      </c>
      <c r="E46" s="97">
        <v>2</v>
      </c>
      <c r="F46" s="6" t="s">
        <v>35</v>
      </c>
      <c r="G46" s="14">
        <v>180000</v>
      </c>
      <c r="H46" s="15">
        <f t="shared" si="0"/>
        <v>360000</v>
      </c>
      <c r="I46" s="117"/>
      <c r="K46" s="93"/>
      <c r="P46" s="32"/>
      <c r="Q46" s="47"/>
    </row>
    <row r="47" spans="1:17" x14ac:dyDescent="0.2">
      <c r="A47" s="5"/>
      <c r="B47" s="38"/>
      <c r="C47" s="6"/>
      <c r="D47" s="7"/>
      <c r="E47" s="97"/>
      <c r="F47" s="6"/>
      <c r="G47" s="14"/>
      <c r="H47" s="15"/>
      <c r="I47" s="117"/>
      <c r="K47" s="93"/>
      <c r="P47" s="32"/>
      <c r="Q47" s="47"/>
    </row>
    <row r="48" spans="1:17" x14ac:dyDescent="0.2">
      <c r="A48" s="5"/>
      <c r="B48" s="38"/>
      <c r="C48" s="6"/>
      <c r="D48" s="46" t="s">
        <v>107</v>
      </c>
      <c r="E48" s="97"/>
      <c r="F48" s="6"/>
      <c r="G48" s="14"/>
      <c r="H48" s="15"/>
      <c r="I48" s="117"/>
      <c r="K48" s="93"/>
      <c r="P48" s="32"/>
      <c r="Q48" s="47"/>
    </row>
    <row r="49" spans="1:17" x14ac:dyDescent="0.2">
      <c r="A49" s="5"/>
      <c r="B49" s="38"/>
      <c r="C49" s="6"/>
      <c r="D49" s="7" t="s">
        <v>128</v>
      </c>
      <c r="E49" s="97">
        <v>1</v>
      </c>
      <c r="F49" s="6" t="s">
        <v>35</v>
      </c>
      <c r="G49" s="14">
        <v>400000</v>
      </c>
      <c r="H49" s="15">
        <f t="shared" si="0"/>
        <v>400000</v>
      </c>
      <c r="I49" s="117"/>
      <c r="K49" s="93"/>
      <c r="P49" s="32"/>
      <c r="Q49" s="47"/>
    </row>
    <row r="50" spans="1:17" x14ac:dyDescent="0.2">
      <c r="A50" s="5"/>
      <c r="B50" s="38"/>
      <c r="C50" s="6"/>
      <c r="D50" s="7"/>
      <c r="E50" s="99"/>
      <c r="F50" s="6"/>
      <c r="G50" s="14"/>
      <c r="H50" s="15"/>
      <c r="I50" s="117"/>
      <c r="P50" s="32"/>
      <c r="Q50" s="47"/>
    </row>
    <row r="51" spans="1:17" x14ac:dyDescent="0.2">
      <c r="A51" s="5"/>
      <c r="B51" s="38"/>
      <c r="C51" s="6"/>
      <c r="D51" s="46" t="s">
        <v>29</v>
      </c>
      <c r="E51" s="98"/>
      <c r="F51" s="6"/>
      <c r="G51" s="14"/>
      <c r="H51" s="15"/>
      <c r="I51" s="117"/>
      <c r="K51" s="93"/>
      <c r="P51" s="32"/>
      <c r="Q51" s="47"/>
    </row>
    <row r="52" spans="1:17" x14ac:dyDescent="0.2">
      <c r="A52" s="5"/>
      <c r="B52" s="38"/>
      <c r="C52" s="6"/>
      <c r="D52" s="7" t="s">
        <v>99</v>
      </c>
      <c r="E52" s="98">
        <f t="shared" ref="E52:E58" si="1">E16</f>
        <v>0</v>
      </c>
      <c r="F52" s="6" t="s">
        <v>21</v>
      </c>
      <c r="G52" s="14">
        <v>0</v>
      </c>
      <c r="H52" s="15">
        <f t="shared" si="0"/>
        <v>0</v>
      </c>
      <c r="I52" s="117"/>
      <c r="P52" s="33"/>
      <c r="Q52" s="33"/>
    </row>
    <row r="53" spans="1:17" x14ac:dyDescent="0.2">
      <c r="A53" s="5"/>
      <c r="B53" s="38"/>
      <c r="C53" s="6"/>
      <c r="D53" s="7" t="s">
        <v>98</v>
      </c>
      <c r="E53" s="98">
        <f t="shared" si="1"/>
        <v>0.14000000000000001</v>
      </c>
      <c r="F53" s="6" t="s">
        <v>21</v>
      </c>
      <c r="G53" s="14">
        <v>40000</v>
      </c>
      <c r="H53" s="15">
        <f t="shared" si="0"/>
        <v>5600.0000000000009</v>
      </c>
      <c r="I53" s="117"/>
      <c r="P53" s="33"/>
      <c r="Q53" s="33"/>
    </row>
    <row r="54" spans="1:17" x14ac:dyDescent="0.2">
      <c r="A54" s="5"/>
      <c r="B54" s="38"/>
      <c r="C54" s="6"/>
      <c r="D54" s="7" t="s">
        <v>103</v>
      </c>
      <c r="E54" s="98">
        <f t="shared" si="1"/>
        <v>0</v>
      </c>
      <c r="F54" s="6" t="s">
        <v>21</v>
      </c>
      <c r="G54" s="14">
        <v>0</v>
      </c>
      <c r="H54" s="15">
        <f t="shared" si="0"/>
        <v>0</v>
      </c>
      <c r="I54" s="117"/>
      <c r="K54" s="45"/>
      <c r="P54" s="33"/>
      <c r="Q54" s="33"/>
    </row>
    <row r="55" spans="1:17" x14ac:dyDescent="0.2">
      <c r="A55" s="5"/>
      <c r="B55" s="38"/>
      <c r="C55" s="6"/>
      <c r="D55" s="7" t="s">
        <v>51</v>
      </c>
      <c r="E55" s="98">
        <f t="shared" si="1"/>
        <v>0</v>
      </c>
      <c r="F55" s="6" t="s">
        <v>21</v>
      </c>
      <c r="G55" s="14">
        <v>0</v>
      </c>
      <c r="H55" s="15">
        <f t="shared" si="0"/>
        <v>0</v>
      </c>
      <c r="I55" s="117"/>
      <c r="P55" s="33"/>
      <c r="Q55" s="33"/>
    </row>
    <row r="56" spans="1:17" x14ac:dyDescent="0.2">
      <c r="A56" s="5"/>
      <c r="B56" s="38"/>
      <c r="C56" s="6"/>
      <c r="D56" s="7" t="s">
        <v>53</v>
      </c>
      <c r="E56" s="98">
        <f t="shared" si="1"/>
        <v>0.11600000000000001</v>
      </c>
      <c r="F56" s="6" t="s">
        <v>21</v>
      </c>
      <c r="G56" s="14">
        <v>20000</v>
      </c>
      <c r="H56" s="15">
        <f t="shared" si="0"/>
        <v>2320</v>
      </c>
      <c r="I56" s="117"/>
      <c r="P56" s="33"/>
      <c r="Q56" s="33"/>
    </row>
    <row r="57" spans="1:17" x14ac:dyDescent="0.2">
      <c r="A57" s="5"/>
      <c r="B57" s="38"/>
      <c r="C57" s="6"/>
      <c r="D57" s="7" t="s">
        <v>49</v>
      </c>
      <c r="E57" s="98">
        <f t="shared" si="1"/>
        <v>0</v>
      </c>
      <c r="F57" s="6" t="s">
        <v>21</v>
      </c>
      <c r="G57" s="14">
        <v>0</v>
      </c>
      <c r="H57" s="15">
        <f t="shared" si="0"/>
        <v>0</v>
      </c>
      <c r="I57" s="117"/>
      <c r="P57" s="33"/>
      <c r="Q57" s="33"/>
    </row>
    <row r="58" spans="1:17" x14ac:dyDescent="0.2">
      <c r="A58" s="5"/>
      <c r="B58" s="38"/>
      <c r="C58" s="6"/>
      <c r="D58" s="7" t="s">
        <v>54</v>
      </c>
      <c r="E58" s="98">
        <f t="shared" si="1"/>
        <v>0</v>
      </c>
      <c r="F58" s="6" t="s">
        <v>21</v>
      </c>
      <c r="G58" s="14">
        <v>0</v>
      </c>
      <c r="H58" s="15">
        <f t="shared" si="0"/>
        <v>0</v>
      </c>
      <c r="I58" s="117"/>
      <c r="P58" s="33"/>
      <c r="Q58" s="33"/>
    </row>
    <row r="59" spans="1:17" x14ac:dyDescent="0.2">
      <c r="A59" s="5"/>
      <c r="B59" s="38"/>
      <c r="C59" s="6"/>
      <c r="D59" s="7" t="s">
        <v>46</v>
      </c>
      <c r="E59" s="98">
        <v>0</v>
      </c>
      <c r="F59" s="6" t="s">
        <v>21</v>
      </c>
      <c r="G59" s="14">
        <v>0</v>
      </c>
      <c r="H59" s="15">
        <f t="shared" si="0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100</v>
      </c>
      <c r="E60" s="98">
        <f>E24</f>
        <v>0</v>
      </c>
      <c r="F60" s="6" t="s">
        <v>21</v>
      </c>
      <c r="G60" s="14">
        <v>0</v>
      </c>
      <c r="H60" s="15">
        <f t="shared" si="0"/>
        <v>0</v>
      </c>
      <c r="I60" s="117"/>
      <c r="J60" s="33">
        <f>SUM(H10:H60)</f>
        <v>4124184.7201359048</v>
      </c>
      <c r="P60" s="33"/>
      <c r="Q60" s="33"/>
    </row>
    <row r="61" spans="1:17" x14ac:dyDescent="0.2">
      <c r="A61" s="5"/>
      <c r="B61" s="38"/>
      <c r="C61" s="6"/>
      <c r="D61" s="7"/>
      <c r="E61" s="98"/>
      <c r="F61" s="6"/>
      <c r="G61" s="14"/>
      <c r="H61" s="15"/>
      <c r="I61" s="117"/>
      <c r="P61" s="33"/>
      <c r="Q61" s="33"/>
    </row>
    <row r="62" spans="1:17" x14ac:dyDescent="0.2">
      <c r="A62" s="95"/>
      <c r="B62" s="52"/>
      <c r="C62" s="6"/>
      <c r="D62" s="46" t="s">
        <v>104</v>
      </c>
      <c r="E62" s="98"/>
      <c r="F62" s="6"/>
      <c r="G62" s="14"/>
      <c r="H62" s="15"/>
      <c r="I62" s="117"/>
      <c r="K62" s="93"/>
      <c r="P62" s="33"/>
      <c r="Q62" s="33"/>
    </row>
    <row r="63" spans="1:17" x14ac:dyDescent="0.2">
      <c r="A63" s="95"/>
      <c r="B63" s="52"/>
      <c r="C63" s="6"/>
      <c r="D63" s="7" t="s">
        <v>137</v>
      </c>
      <c r="E63" s="98">
        <v>1</v>
      </c>
      <c r="F63" s="6" t="s">
        <v>35</v>
      </c>
      <c r="G63" s="14">
        <v>1980000</v>
      </c>
      <c r="H63" s="15">
        <f t="shared" si="0"/>
        <v>1980000</v>
      </c>
      <c r="I63" s="117"/>
      <c r="K63" s="45"/>
      <c r="L63" s="45"/>
      <c r="P63" s="33"/>
      <c r="Q63" s="47"/>
    </row>
    <row r="64" spans="1:17" x14ac:dyDescent="0.2">
      <c r="A64" s="95"/>
      <c r="B64" s="52"/>
      <c r="C64" s="6"/>
      <c r="D64" s="7" t="s">
        <v>145</v>
      </c>
      <c r="E64" s="98">
        <v>1</v>
      </c>
      <c r="F64" s="6" t="s">
        <v>35</v>
      </c>
      <c r="G64" s="119">
        <v>15000000</v>
      </c>
      <c r="H64" s="15">
        <f t="shared" si="0"/>
        <v>15000000</v>
      </c>
      <c r="I64" s="117"/>
      <c r="K64" s="45"/>
      <c r="L64" s="45"/>
      <c r="P64" s="33"/>
      <c r="Q64" s="47"/>
    </row>
    <row r="65" spans="1:17" x14ac:dyDescent="0.2">
      <c r="A65" s="95"/>
      <c r="B65" s="52"/>
      <c r="C65" s="6"/>
      <c r="D65" s="7"/>
      <c r="E65" s="98"/>
      <c r="F65" s="6"/>
      <c r="G65" s="14"/>
      <c r="H65" s="15"/>
      <c r="I65" s="117"/>
      <c r="K65" s="45"/>
      <c r="L65" s="45"/>
      <c r="P65" s="33"/>
      <c r="Q65" s="47"/>
    </row>
    <row r="66" spans="1:17" x14ac:dyDescent="0.2">
      <c r="A66" s="95"/>
      <c r="B66" s="52"/>
      <c r="C66" s="6"/>
      <c r="D66" s="7" t="s">
        <v>142</v>
      </c>
      <c r="E66" s="102">
        <v>91200</v>
      </c>
      <c r="F66" s="6" t="s">
        <v>118</v>
      </c>
      <c r="G66" s="14">
        <v>3831</v>
      </c>
      <c r="H66" s="15">
        <f t="shared" si="0"/>
        <v>349387200</v>
      </c>
      <c r="I66" s="117"/>
      <c r="K66" s="45" t="s">
        <v>130</v>
      </c>
      <c r="L66" s="45"/>
      <c r="P66" s="33"/>
      <c r="Q66" s="47"/>
    </row>
    <row r="67" spans="1:17" x14ac:dyDescent="0.2">
      <c r="A67" s="95"/>
      <c r="B67" s="52"/>
      <c r="C67" s="6"/>
      <c r="D67" s="7" t="s">
        <v>138</v>
      </c>
      <c r="E67" s="98">
        <v>578850</v>
      </c>
      <c r="F67" s="6" t="s">
        <v>118</v>
      </c>
      <c r="G67" s="14">
        <v>95</v>
      </c>
      <c r="H67" s="15">
        <f t="shared" si="0"/>
        <v>54990750</v>
      </c>
      <c r="I67" s="117"/>
      <c r="K67" s="45" t="s">
        <v>130</v>
      </c>
      <c r="L67" s="45"/>
      <c r="P67" s="33"/>
      <c r="Q67" s="47"/>
    </row>
    <row r="68" spans="1:17" x14ac:dyDescent="0.2">
      <c r="A68" s="95"/>
      <c r="B68" s="52"/>
      <c r="C68" s="6"/>
      <c r="D68" s="7" t="s">
        <v>139</v>
      </c>
      <c r="E68" s="102">
        <v>60000</v>
      </c>
      <c r="F68" s="6" t="s">
        <v>118</v>
      </c>
      <c r="G68" s="14">
        <v>400</v>
      </c>
      <c r="H68" s="15">
        <f t="shared" si="0"/>
        <v>24000000</v>
      </c>
      <c r="I68" s="117"/>
      <c r="K68" s="45"/>
      <c r="L68" s="45"/>
      <c r="P68" s="33"/>
      <c r="Q68" s="47"/>
    </row>
    <row r="69" spans="1:17" x14ac:dyDescent="0.2">
      <c r="A69" s="95"/>
      <c r="B69" s="52"/>
      <c r="C69" s="6"/>
      <c r="D69" s="7"/>
      <c r="E69" s="98"/>
      <c r="F69" s="6"/>
      <c r="G69" s="14"/>
      <c r="H69" s="15"/>
      <c r="I69" s="117"/>
      <c r="K69" s="45"/>
      <c r="L69" s="45"/>
      <c r="P69" s="33"/>
      <c r="Q69" s="47"/>
    </row>
    <row r="70" spans="1:17" x14ac:dyDescent="0.2">
      <c r="A70" s="95"/>
      <c r="B70" s="52"/>
      <c r="C70" s="6"/>
      <c r="D70" s="7"/>
      <c r="E70" s="98"/>
      <c r="F70" s="6"/>
      <c r="G70" s="14"/>
      <c r="H70" s="15"/>
      <c r="I70" s="117"/>
      <c r="K70" s="45"/>
      <c r="L70" s="45"/>
      <c r="P70" s="33"/>
      <c r="Q70" s="47"/>
    </row>
    <row r="71" spans="1:17" x14ac:dyDescent="0.2">
      <c r="A71" s="95"/>
      <c r="B71" s="52"/>
      <c r="C71" s="6"/>
      <c r="D71" s="7" t="s">
        <v>109</v>
      </c>
      <c r="E71" s="102">
        <v>3</v>
      </c>
      <c r="F71" s="6" t="s">
        <v>35</v>
      </c>
      <c r="G71" s="14">
        <v>8500</v>
      </c>
      <c r="H71" s="15">
        <f t="shared" si="0"/>
        <v>25500</v>
      </c>
      <c r="I71" s="117"/>
      <c r="J71" s="33"/>
      <c r="K71" s="45"/>
      <c r="P71" s="33"/>
      <c r="Q71" s="47"/>
    </row>
    <row r="72" spans="1:17" x14ac:dyDescent="0.2">
      <c r="A72" s="96"/>
      <c r="B72" s="52"/>
      <c r="C72" s="6"/>
      <c r="D72" s="7"/>
      <c r="E72" s="42"/>
      <c r="F72" s="6"/>
      <c r="G72" s="14"/>
      <c r="H72" s="15"/>
      <c r="I72" s="117"/>
      <c r="K72" s="93"/>
      <c r="P72" s="33"/>
    </row>
    <row r="73" spans="1:17" ht="12.75" customHeight="1" x14ac:dyDescent="0.2">
      <c r="A73" s="41"/>
      <c r="B73" s="38"/>
      <c r="C73" s="6"/>
      <c r="D73" s="46" t="s">
        <v>37</v>
      </c>
      <c r="E73" s="29"/>
      <c r="F73" s="6"/>
      <c r="G73" s="14"/>
      <c r="H73" s="15"/>
      <c r="I73" s="117"/>
      <c r="J73" s="33"/>
      <c r="K73" s="33"/>
      <c r="P73" s="33"/>
      <c r="Q73" s="33"/>
    </row>
    <row r="74" spans="1:17" x14ac:dyDescent="0.2">
      <c r="A74" s="41"/>
      <c r="B74" s="38"/>
      <c r="C74" s="6"/>
      <c r="D74" s="7" t="s">
        <v>147</v>
      </c>
      <c r="E74" s="29">
        <v>1</v>
      </c>
      <c r="F74" s="6" t="s">
        <v>15</v>
      </c>
      <c r="G74" s="14">
        <v>1159416</v>
      </c>
      <c r="H74" s="15">
        <f t="shared" ref="H74" si="2">E74*G74</f>
        <v>1159416</v>
      </c>
      <c r="I74" s="117"/>
      <c r="J74" s="33">
        <f>SUM(H63:H74)</f>
        <v>446542866</v>
      </c>
      <c r="K74" s="33"/>
      <c r="P74" s="33"/>
      <c r="Q74" s="33"/>
    </row>
    <row r="75" spans="1:17" x14ac:dyDescent="0.2">
      <c r="A75" s="41"/>
      <c r="B75" s="38"/>
      <c r="C75" s="6"/>
      <c r="D75" s="7"/>
      <c r="E75" s="29"/>
      <c r="F75" s="6"/>
      <c r="G75" s="14"/>
      <c r="H75" s="15"/>
      <c r="I75" s="117"/>
      <c r="J75" s="33"/>
      <c r="K75" s="33"/>
    </row>
    <row r="76" spans="1:17" x14ac:dyDescent="0.2">
      <c r="A76" s="5"/>
      <c r="B76" s="8"/>
      <c r="C76" s="8"/>
      <c r="D76" s="9" t="s">
        <v>38</v>
      </c>
      <c r="E76" s="17">
        <v>1</v>
      </c>
      <c r="F76" s="8" t="s">
        <v>15</v>
      </c>
      <c r="G76" s="14">
        <v>66982065</v>
      </c>
      <c r="H76" s="15">
        <f>E76*G76</f>
        <v>66982065</v>
      </c>
      <c r="I76" s="117"/>
      <c r="J76" s="33">
        <f>0.15*J74</f>
        <v>66981429.899999999</v>
      </c>
      <c r="K76" s="33"/>
      <c r="P76" s="33"/>
      <c r="Q76" s="33"/>
    </row>
    <row r="77" spans="1:17" ht="13.5" thickBot="1" x14ac:dyDescent="0.25">
      <c r="A77" s="30"/>
      <c r="B77" s="10" t="s">
        <v>14</v>
      </c>
      <c r="C77" s="10" t="s">
        <v>14</v>
      </c>
      <c r="D77" s="11" t="s">
        <v>39</v>
      </c>
      <c r="E77" s="28">
        <v>1</v>
      </c>
      <c r="F77" s="10" t="s">
        <v>15</v>
      </c>
      <c r="G77" s="100">
        <v>1855884</v>
      </c>
      <c r="H77" s="101">
        <f>E77*G77</f>
        <v>1855884</v>
      </c>
      <c r="I77" s="117"/>
      <c r="J77" s="33">
        <f>0.45*J60</f>
        <v>1855883.1240611572</v>
      </c>
      <c r="K77" s="33"/>
    </row>
    <row r="78" spans="1:17" ht="13.5" thickTop="1" x14ac:dyDescent="0.2">
      <c r="A78" s="1" t="s">
        <v>33</v>
      </c>
      <c r="B78" s="48"/>
      <c r="C78" s="31" t="s">
        <v>21</v>
      </c>
      <c r="D78" s="23" t="s">
        <v>16</v>
      </c>
      <c r="E78" s="1" t="s">
        <v>17</v>
      </c>
      <c r="G78" s="12" t="s">
        <v>18</v>
      </c>
      <c r="H78" s="12">
        <v>519505000</v>
      </c>
      <c r="J78" s="33">
        <f>SUM(J60:J77)</f>
        <v>519504363.74419707</v>
      </c>
    </row>
    <row r="79" spans="1:17" ht="13.5" thickBot="1" x14ac:dyDescent="0.25">
      <c r="D79" s="24" t="s">
        <v>30</v>
      </c>
      <c r="E79" s="1" t="s">
        <v>17</v>
      </c>
      <c r="F79" s="21"/>
      <c r="G79" s="12" t="s">
        <v>18</v>
      </c>
      <c r="H79" s="36">
        <v>77995000</v>
      </c>
      <c r="I79" s="115"/>
      <c r="J79" s="33">
        <f>0.15*J78</f>
        <v>77925654.561629564</v>
      </c>
    </row>
    <row r="80" spans="1:17" x14ac:dyDescent="0.2">
      <c r="D80" s="23" t="s">
        <v>19</v>
      </c>
      <c r="E80" s="1" t="s">
        <v>17</v>
      </c>
      <c r="G80" s="12" t="s">
        <v>18</v>
      </c>
      <c r="H80" s="49">
        <v>597500000</v>
      </c>
      <c r="I80" s="49"/>
      <c r="J80" s="33">
        <f>SUM(J78:J79)</f>
        <v>597430018.30582666</v>
      </c>
    </row>
    <row r="82" spans="3:4" x14ac:dyDescent="0.2">
      <c r="C82" s="39" t="s">
        <v>32</v>
      </c>
      <c r="D82" s="31" t="s">
        <v>34</v>
      </c>
    </row>
  </sheetData>
  <printOptions horizontalCentered="1"/>
  <pageMargins left="0.25" right="0.25" top="0.63" bottom="0.5" header="0.25" footer="0.5"/>
  <pageSetup scale="75" orientation="portrait" r:id="rId1"/>
  <headerFooter alignWithMargins="0">
    <oddHeader>&amp;CNorth Carolina Department of Transportation
Preliminary Estimate&amp;R[Page]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2"/>
  <sheetViews>
    <sheetView zoomScale="110" zoomScaleNormal="110" workbookViewId="0">
      <selection activeCell="E2" sqref="E2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67.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4.83203125" style="12" customWidth="1"/>
    <col min="10" max="10" width="17.83203125" style="1" customWidth="1"/>
    <col min="11" max="11" width="61.6640625" style="1" bestFit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SUM(H80)</f>
        <v>596700000</v>
      </c>
      <c r="I4" s="114"/>
    </row>
    <row r="5" spans="1:11" ht="12.75" customHeight="1" x14ac:dyDescent="0.2">
      <c r="D5" s="31"/>
      <c r="G5" s="22"/>
    </row>
    <row r="6" spans="1:11" ht="12.75" customHeight="1" x14ac:dyDescent="0.35">
      <c r="A6" t="s">
        <v>5</v>
      </c>
      <c r="C6" s="16"/>
      <c r="D6" s="108" t="s">
        <v>133</v>
      </c>
      <c r="E6" s="111">
        <v>43899</v>
      </c>
      <c r="F6" s="31"/>
      <c r="G6" s="20"/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thickBot="1" x14ac:dyDescent="0.25">
      <c r="A8" t="s">
        <v>52</v>
      </c>
      <c r="C8" s="16"/>
      <c r="D8" s="45" t="s">
        <v>136</v>
      </c>
      <c r="E8" s="111">
        <v>43943</v>
      </c>
      <c r="H8" s="35"/>
      <c r="I8" s="115"/>
    </row>
    <row r="9" spans="1:11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  <c r="I9" s="116"/>
    </row>
    <row r="10" spans="1:11" x14ac:dyDescent="0.2">
      <c r="A10" s="5"/>
      <c r="B10" s="38"/>
      <c r="C10" s="6"/>
      <c r="D10" s="7" t="s">
        <v>20</v>
      </c>
      <c r="E10" s="102">
        <f>339215/43560</f>
        <v>7.7873048668503211</v>
      </c>
      <c r="F10" s="6" t="s">
        <v>22</v>
      </c>
      <c r="G10" s="14">
        <v>40000</v>
      </c>
      <c r="H10" s="15">
        <f>E10*G10</f>
        <v>311492.19467401283</v>
      </c>
      <c r="I10" s="117"/>
      <c r="K10" s="45"/>
    </row>
    <row r="11" spans="1:11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4">
        <v>18</v>
      </c>
      <c r="H11" s="15">
        <f t="shared" ref="H11:H71" si="0">E11*G11</f>
        <v>45000</v>
      </c>
      <c r="I11" s="117"/>
    </row>
    <row r="12" spans="1:11" x14ac:dyDescent="0.2">
      <c r="A12" s="5"/>
      <c r="B12" s="38"/>
      <c r="C12" s="6"/>
      <c r="D12" s="94" t="s">
        <v>97</v>
      </c>
      <c r="E12" s="102">
        <v>7500</v>
      </c>
      <c r="F12" s="6" t="s">
        <v>23</v>
      </c>
      <c r="G12" s="14">
        <v>30</v>
      </c>
      <c r="H12" s="15">
        <f t="shared" si="0"/>
        <v>225000</v>
      </c>
      <c r="I12" s="117"/>
    </row>
    <row r="13" spans="1:11" x14ac:dyDescent="0.2">
      <c r="A13" s="5"/>
      <c r="B13" s="38"/>
      <c r="C13" s="6"/>
      <c r="D13" s="7" t="s">
        <v>45</v>
      </c>
      <c r="E13" s="102">
        <f>236787.51/9</f>
        <v>26309.723333333335</v>
      </c>
      <c r="F13" s="6" t="s">
        <v>24</v>
      </c>
      <c r="G13" s="14">
        <v>6.8</v>
      </c>
      <c r="H13" s="15">
        <f t="shared" si="0"/>
        <v>178906.11866666668</v>
      </c>
      <c r="I13" s="117"/>
      <c r="K13" s="45"/>
    </row>
    <row r="14" spans="1:11" x14ac:dyDescent="0.2">
      <c r="A14" s="5"/>
      <c r="B14" s="38"/>
      <c r="C14" s="6"/>
      <c r="D14" s="7"/>
      <c r="E14" s="103"/>
      <c r="F14" s="6"/>
      <c r="G14" s="14"/>
      <c r="H14" s="15"/>
      <c r="I14" s="117"/>
    </row>
    <row r="15" spans="1:11" x14ac:dyDescent="0.2">
      <c r="A15" s="5"/>
      <c r="B15" s="38"/>
      <c r="C15" s="6"/>
      <c r="D15" s="46" t="s">
        <v>31</v>
      </c>
      <c r="E15" s="102"/>
      <c r="F15" s="6"/>
      <c r="G15" s="14"/>
      <c r="H15" s="15"/>
      <c r="I15" s="117"/>
    </row>
    <row r="16" spans="1:11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  <c r="I16" s="117"/>
    </row>
    <row r="17" spans="1:11" x14ac:dyDescent="0.2">
      <c r="A17" s="5"/>
      <c r="B17" s="38"/>
      <c r="C17" s="6"/>
      <c r="D17" s="7" t="s">
        <v>98</v>
      </c>
      <c r="E17" s="102">
        <v>0.14000000000000001</v>
      </c>
      <c r="F17" s="6" t="s">
        <v>21</v>
      </c>
      <c r="G17" s="14">
        <v>775000</v>
      </c>
      <c r="H17" s="15">
        <f t="shared" si="0"/>
        <v>108500.00000000001</v>
      </c>
      <c r="I17" s="117"/>
    </row>
    <row r="18" spans="1:11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I18" s="117"/>
      <c r="K18" s="45"/>
    </row>
    <row r="19" spans="1:11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I19" s="117"/>
      <c r="K19" s="93"/>
    </row>
    <row r="20" spans="1:11" x14ac:dyDescent="0.2">
      <c r="A20" s="5"/>
      <c r="B20" s="38"/>
      <c r="C20" s="6"/>
      <c r="D20" s="7" t="s">
        <v>53</v>
      </c>
      <c r="E20" s="102">
        <v>0.11600000000000001</v>
      </c>
      <c r="F20" s="6" t="s">
        <v>21</v>
      </c>
      <c r="G20" s="14">
        <v>375000</v>
      </c>
      <c r="H20" s="15">
        <f t="shared" si="0"/>
        <v>43500</v>
      </c>
      <c r="I20" s="117"/>
    </row>
    <row r="21" spans="1:11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I21" s="117"/>
      <c r="K21" s="45"/>
    </row>
    <row r="22" spans="1:11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  <c r="I22" s="117"/>
    </row>
    <row r="23" spans="1:11" x14ac:dyDescent="0.2">
      <c r="A23" s="5"/>
      <c r="B23" s="38"/>
      <c r="C23" s="6"/>
      <c r="D23" s="7" t="s">
        <v>46</v>
      </c>
      <c r="E23" s="102">
        <v>0.39600000000000002</v>
      </c>
      <c r="F23" s="6" t="s">
        <v>21</v>
      </c>
      <c r="G23" s="14">
        <v>100000</v>
      </c>
      <c r="H23" s="15">
        <f t="shared" si="0"/>
        <v>39600</v>
      </c>
      <c r="I23" s="117"/>
    </row>
    <row r="24" spans="1:11" x14ac:dyDescent="0.2">
      <c r="A24" s="5"/>
      <c r="B24" s="38"/>
      <c r="C24" s="6"/>
      <c r="D24" s="7" t="s">
        <v>100</v>
      </c>
      <c r="E24" s="102">
        <v>0</v>
      </c>
      <c r="F24" s="6" t="s">
        <v>21</v>
      </c>
      <c r="G24" s="14">
        <v>0</v>
      </c>
      <c r="H24" s="15">
        <f t="shared" si="0"/>
        <v>0</v>
      </c>
      <c r="I24" s="117"/>
    </row>
    <row r="25" spans="1:11" x14ac:dyDescent="0.2">
      <c r="A25" s="5"/>
      <c r="B25" s="38"/>
      <c r="C25" s="6"/>
      <c r="D25" s="7"/>
      <c r="E25" s="104"/>
      <c r="F25" s="6"/>
      <c r="G25" s="14"/>
      <c r="H25" s="15"/>
      <c r="I25" s="117"/>
    </row>
    <row r="26" spans="1:11" x14ac:dyDescent="0.2">
      <c r="A26" s="5"/>
      <c r="B26" s="38"/>
      <c r="C26" s="6"/>
      <c r="D26" s="7" t="s">
        <v>25</v>
      </c>
      <c r="E26" s="103">
        <f>ROUND(E29*1.1, -2)</f>
        <v>14000</v>
      </c>
      <c r="F26" s="6" t="s">
        <v>24</v>
      </c>
      <c r="G26" s="14">
        <v>2.75</v>
      </c>
      <c r="H26" s="15">
        <f t="shared" si="0"/>
        <v>38500</v>
      </c>
      <c r="I26" s="117"/>
    </row>
    <row r="27" spans="1:11" x14ac:dyDescent="0.2">
      <c r="A27" s="5"/>
      <c r="B27" s="38"/>
      <c r="C27" s="6"/>
      <c r="D27" s="7"/>
      <c r="E27" s="103"/>
      <c r="F27" s="6"/>
      <c r="G27" s="14"/>
      <c r="H27" s="15"/>
      <c r="I27" s="117"/>
    </row>
    <row r="28" spans="1:11" x14ac:dyDescent="0.2">
      <c r="A28" s="5"/>
      <c r="B28" s="38"/>
      <c r="C28" s="6"/>
      <c r="D28" s="46" t="s">
        <v>40</v>
      </c>
      <c r="E28" s="103"/>
      <c r="F28" s="6"/>
      <c r="G28" s="14"/>
      <c r="H28" s="15"/>
      <c r="I28" s="117"/>
    </row>
    <row r="29" spans="1:11" x14ac:dyDescent="0.2">
      <c r="A29" s="5"/>
      <c r="B29" s="38"/>
      <c r="C29" s="6"/>
      <c r="D29" s="7" t="s">
        <v>47</v>
      </c>
      <c r="E29" s="103">
        <f>114425/9</f>
        <v>12713.888888888889</v>
      </c>
      <c r="F29" s="6" t="s">
        <v>24</v>
      </c>
      <c r="G29" s="14">
        <v>70</v>
      </c>
      <c r="H29" s="15">
        <f t="shared" si="0"/>
        <v>889972.22222222225</v>
      </c>
      <c r="I29" s="117"/>
      <c r="K29" s="45"/>
    </row>
    <row r="30" spans="1:11" x14ac:dyDescent="0.2">
      <c r="A30" s="5"/>
      <c r="B30" s="38"/>
      <c r="C30" s="6"/>
      <c r="D30" s="7" t="s">
        <v>48</v>
      </c>
      <c r="E30" s="103">
        <f>47726/9</f>
        <v>5302.8888888888887</v>
      </c>
      <c r="F30" s="6" t="s">
        <v>24</v>
      </c>
      <c r="G30" s="14">
        <v>19</v>
      </c>
      <c r="H30" s="15">
        <f t="shared" si="0"/>
        <v>100754.88888888889</v>
      </c>
      <c r="I30" s="117"/>
      <c r="K30" s="45"/>
    </row>
    <row r="31" spans="1:11" x14ac:dyDescent="0.2">
      <c r="A31" s="5"/>
      <c r="B31" s="38"/>
      <c r="C31" s="6"/>
      <c r="D31" s="7"/>
      <c r="E31" s="103"/>
      <c r="F31" s="6"/>
      <c r="G31" s="14"/>
      <c r="H31" s="15"/>
      <c r="I31" s="117"/>
      <c r="K31" s="93"/>
    </row>
    <row r="32" spans="1:11" x14ac:dyDescent="0.2">
      <c r="A32" s="95"/>
      <c r="B32" s="52"/>
      <c r="C32" s="6"/>
      <c r="D32" s="7" t="s">
        <v>105</v>
      </c>
      <c r="E32" s="103">
        <v>4162</v>
      </c>
      <c r="F32" s="6" t="s">
        <v>27</v>
      </c>
      <c r="G32" s="14">
        <v>20</v>
      </c>
      <c r="H32" s="15">
        <f t="shared" si="0"/>
        <v>83240</v>
      </c>
      <c r="I32" s="117"/>
      <c r="K32" s="45"/>
    </row>
    <row r="33" spans="1:17" x14ac:dyDescent="0.2">
      <c r="A33" s="95"/>
      <c r="B33" s="52"/>
      <c r="C33" s="6"/>
      <c r="D33" s="7"/>
      <c r="E33" s="103"/>
      <c r="F33" s="6"/>
      <c r="G33" s="14"/>
      <c r="H33" s="15"/>
      <c r="I33" s="117"/>
      <c r="K33" s="93"/>
    </row>
    <row r="34" spans="1:17" x14ac:dyDescent="0.2">
      <c r="A34" s="95"/>
      <c r="B34" s="52"/>
      <c r="C34" s="6"/>
      <c r="D34" s="7" t="s">
        <v>129</v>
      </c>
      <c r="E34" s="103">
        <f>18937/9</f>
        <v>2104.1111111111113</v>
      </c>
      <c r="F34" s="6" t="s">
        <v>24</v>
      </c>
      <c r="G34" s="14">
        <v>44</v>
      </c>
      <c r="H34" s="15">
        <f t="shared" si="0"/>
        <v>92580.888888888905</v>
      </c>
      <c r="I34" s="117"/>
      <c r="K34" s="45"/>
    </row>
    <row r="35" spans="1:17" x14ac:dyDescent="0.2">
      <c r="A35" s="95"/>
      <c r="B35" s="52"/>
      <c r="C35" s="6"/>
      <c r="D35" s="7"/>
      <c r="E35" s="103"/>
      <c r="F35" s="6"/>
      <c r="G35" s="14"/>
      <c r="H35" s="15"/>
      <c r="I35" s="117"/>
      <c r="K35" s="93"/>
    </row>
    <row r="36" spans="1:17" x14ac:dyDescent="0.2">
      <c r="A36" s="5"/>
      <c r="B36" s="38"/>
      <c r="C36" s="6"/>
      <c r="D36" s="46" t="s">
        <v>42</v>
      </c>
      <c r="E36" s="103"/>
      <c r="F36" s="6"/>
      <c r="G36" s="14"/>
      <c r="H36" s="15"/>
      <c r="I36" s="117"/>
      <c r="K36" s="93"/>
    </row>
    <row r="37" spans="1:17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1.25</v>
      </c>
      <c r="H37" s="15">
        <f t="shared" si="0"/>
        <v>7125</v>
      </c>
      <c r="I37" s="117"/>
    </row>
    <row r="38" spans="1:17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20</v>
      </c>
      <c r="H38" s="15">
        <f t="shared" si="0"/>
        <v>90000</v>
      </c>
      <c r="I38" s="117"/>
      <c r="K38" s="93"/>
    </row>
    <row r="39" spans="1:17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3800</v>
      </c>
      <c r="H39" s="15">
        <f t="shared" si="0"/>
        <v>45600</v>
      </c>
      <c r="I39" s="117"/>
    </row>
    <row r="40" spans="1:17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2000</v>
      </c>
      <c r="H40" s="15">
        <f t="shared" si="0"/>
        <v>24000</v>
      </c>
      <c r="I40" s="117"/>
    </row>
    <row r="41" spans="1:17" x14ac:dyDescent="0.2">
      <c r="A41" s="5"/>
      <c r="B41" s="38"/>
      <c r="C41" s="6"/>
      <c r="D41" s="7"/>
      <c r="E41" s="97"/>
      <c r="F41" s="6"/>
      <c r="G41" s="14"/>
      <c r="H41" s="15"/>
      <c r="I41" s="118"/>
      <c r="K41" s="93"/>
    </row>
    <row r="42" spans="1:17" x14ac:dyDescent="0.2">
      <c r="A42" s="5"/>
      <c r="B42" s="38"/>
      <c r="C42" s="6"/>
      <c r="D42" s="7" t="s">
        <v>26</v>
      </c>
      <c r="E42" s="103">
        <f>610405.6/43560</f>
        <v>14.012984389348025</v>
      </c>
      <c r="F42" s="6" t="s">
        <v>22</v>
      </c>
      <c r="G42" s="14">
        <v>38000</v>
      </c>
      <c r="H42" s="15">
        <f t="shared" si="0"/>
        <v>532493.40679522499</v>
      </c>
      <c r="I42" s="117"/>
      <c r="K42" s="45"/>
    </row>
    <row r="43" spans="1:17" x14ac:dyDescent="0.2">
      <c r="A43" s="5"/>
      <c r="B43" s="38"/>
      <c r="C43" s="6"/>
      <c r="D43" s="7"/>
      <c r="E43" s="99"/>
      <c r="F43" s="6"/>
      <c r="G43" s="14"/>
      <c r="H43" s="15"/>
      <c r="I43" s="117"/>
    </row>
    <row r="44" spans="1:17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500000</v>
      </c>
      <c r="H44" s="15">
        <f t="shared" si="0"/>
        <v>500000</v>
      </c>
      <c r="I44" s="117"/>
    </row>
    <row r="45" spans="1:17" x14ac:dyDescent="0.2">
      <c r="A45" s="5"/>
      <c r="B45" s="38"/>
      <c r="C45" s="6"/>
      <c r="D45" s="7"/>
      <c r="E45" s="99"/>
      <c r="F45" s="6"/>
      <c r="G45" s="14"/>
      <c r="H45" s="15"/>
      <c r="I45" s="117"/>
      <c r="P45" s="32"/>
      <c r="Q45" s="47"/>
    </row>
    <row r="46" spans="1:17" x14ac:dyDescent="0.2">
      <c r="A46" s="5"/>
      <c r="B46" s="38"/>
      <c r="C46" s="6"/>
      <c r="D46" s="7" t="s">
        <v>110</v>
      </c>
      <c r="E46" s="97">
        <v>2</v>
      </c>
      <c r="F46" s="6" t="s">
        <v>35</v>
      </c>
      <c r="G46" s="14">
        <v>180000</v>
      </c>
      <c r="H46" s="15">
        <f t="shared" si="0"/>
        <v>360000</v>
      </c>
      <c r="I46" s="117"/>
      <c r="K46" s="93"/>
      <c r="P46" s="32"/>
      <c r="Q46" s="47"/>
    </row>
    <row r="47" spans="1:17" x14ac:dyDescent="0.2">
      <c r="A47" s="5"/>
      <c r="B47" s="38"/>
      <c r="C47" s="6"/>
      <c r="D47" s="7"/>
      <c r="E47" s="97"/>
      <c r="F47" s="6"/>
      <c r="G47" s="14"/>
      <c r="H47" s="15"/>
      <c r="I47" s="117"/>
      <c r="K47" s="93"/>
      <c r="P47" s="32"/>
      <c r="Q47" s="47"/>
    </row>
    <row r="48" spans="1:17" x14ac:dyDescent="0.2">
      <c r="A48" s="5"/>
      <c r="B48" s="38"/>
      <c r="C48" s="6"/>
      <c r="D48" s="46" t="s">
        <v>107</v>
      </c>
      <c r="E48" s="97"/>
      <c r="F48" s="6"/>
      <c r="G48" s="14"/>
      <c r="H48" s="15"/>
      <c r="I48" s="117"/>
      <c r="K48" s="93"/>
      <c r="P48" s="32"/>
      <c r="Q48" s="47"/>
    </row>
    <row r="49" spans="1:17" x14ac:dyDescent="0.2">
      <c r="A49" s="5"/>
      <c r="B49" s="38"/>
      <c r="C49" s="6"/>
      <c r="D49" s="7" t="s">
        <v>128</v>
      </c>
      <c r="E49" s="97">
        <v>1</v>
      </c>
      <c r="F49" s="6" t="s">
        <v>35</v>
      </c>
      <c r="G49" s="14">
        <v>400000</v>
      </c>
      <c r="H49" s="15">
        <f t="shared" si="0"/>
        <v>400000</v>
      </c>
      <c r="I49" s="117"/>
      <c r="K49" s="93"/>
      <c r="P49" s="32"/>
      <c r="Q49" s="47"/>
    </row>
    <row r="50" spans="1:17" x14ac:dyDescent="0.2">
      <c r="A50" s="5"/>
      <c r="B50" s="38"/>
      <c r="C50" s="6"/>
      <c r="D50" s="7"/>
      <c r="E50" s="99"/>
      <c r="F50" s="6"/>
      <c r="G50" s="14"/>
      <c r="H50" s="15"/>
      <c r="I50" s="117"/>
      <c r="P50" s="32"/>
      <c r="Q50" s="47"/>
    </row>
    <row r="51" spans="1:17" x14ac:dyDescent="0.2">
      <c r="A51" s="5"/>
      <c r="B51" s="38"/>
      <c r="C51" s="6"/>
      <c r="D51" s="46" t="s">
        <v>29</v>
      </c>
      <c r="E51" s="98"/>
      <c r="F51" s="6"/>
      <c r="G51" s="14"/>
      <c r="H51" s="15"/>
      <c r="I51" s="117"/>
      <c r="K51" s="93"/>
      <c r="P51" s="32"/>
      <c r="Q51" s="47"/>
    </row>
    <row r="52" spans="1:17" x14ac:dyDescent="0.2">
      <c r="A52" s="5"/>
      <c r="B52" s="38"/>
      <c r="C52" s="6"/>
      <c r="D52" s="7" t="s">
        <v>99</v>
      </c>
      <c r="E52" s="98">
        <f t="shared" ref="E52:E58" si="1">E16</f>
        <v>0</v>
      </c>
      <c r="F52" s="6" t="s">
        <v>21</v>
      </c>
      <c r="G52" s="14">
        <v>0</v>
      </c>
      <c r="H52" s="15">
        <f t="shared" si="0"/>
        <v>0</v>
      </c>
      <c r="I52" s="117"/>
      <c r="P52" s="33"/>
      <c r="Q52" s="33"/>
    </row>
    <row r="53" spans="1:17" x14ac:dyDescent="0.2">
      <c r="A53" s="5"/>
      <c r="B53" s="38"/>
      <c r="C53" s="6"/>
      <c r="D53" s="7" t="s">
        <v>98</v>
      </c>
      <c r="E53" s="98">
        <f t="shared" si="1"/>
        <v>0.14000000000000001</v>
      </c>
      <c r="F53" s="6" t="s">
        <v>21</v>
      </c>
      <c r="G53" s="14">
        <v>40000</v>
      </c>
      <c r="H53" s="15">
        <f t="shared" si="0"/>
        <v>5600.0000000000009</v>
      </c>
      <c r="I53" s="117"/>
      <c r="P53" s="33"/>
      <c r="Q53" s="33"/>
    </row>
    <row r="54" spans="1:17" x14ac:dyDescent="0.2">
      <c r="A54" s="5"/>
      <c r="B54" s="38"/>
      <c r="C54" s="6"/>
      <c r="D54" s="7" t="s">
        <v>103</v>
      </c>
      <c r="E54" s="98">
        <f t="shared" si="1"/>
        <v>0</v>
      </c>
      <c r="F54" s="6" t="s">
        <v>21</v>
      </c>
      <c r="G54" s="14">
        <v>0</v>
      </c>
      <c r="H54" s="15">
        <f t="shared" si="0"/>
        <v>0</v>
      </c>
      <c r="I54" s="117"/>
      <c r="K54" s="45"/>
      <c r="P54" s="33"/>
      <c r="Q54" s="33"/>
    </row>
    <row r="55" spans="1:17" x14ac:dyDescent="0.2">
      <c r="A55" s="5"/>
      <c r="B55" s="38"/>
      <c r="C55" s="6"/>
      <c r="D55" s="7" t="s">
        <v>51</v>
      </c>
      <c r="E55" s="98">
        <f t="shared" si="1"/>
        <v>0</v>
      </c>
      <c r="F55" s="6" t="s">
        <v>21</v>
      </c>
      <c r="G55" s="14">
        <v>0</v>
      </c>
      <c r="H55" s="15">
        <f t="shared" si="0"/>
        <v>0</v>
      </c>
      <c r="I55" s="117"/>
      <c r="P55" s="33"/>
      <c r="Q55" s="33"/>
    </row>
    <row r="56" spans="1:17" x14ac:dyDescent="0.2">
      <c r="A56" s="5"/>
      <c r="B56" s="38"/>
      <c r="C56" s="6"/>
      <c r="D56" s="7" t="s">
        <v>53</v>
      </c>
      <c r="E56" s="98">
        <f t="shared" si="1"/>
        <v>0.11600000000000001</v>
      </c>
      <c r="F56" s="6" t="s">
        <v>21</v>
      </c>
      <c r="G56" s="14">
        <v>20000</v>
      </c>
      <c r="H56" s="15">
        <f t="shared" si="0"/>
        <v>2320</v>
      </c>
      <c r="I56" s="117"/>
      <c r="P56" s="33"/>
      <c r="Q56" s="33"/>
    </row>
    <row r="57" spans="1:17" x14ac:dyDescent="0.2">
      <c r="A57" s="5"/>
      <c r="B57" s="38"/>
      <c r="C57" s="6"/>
      <c r="D57" s="7" t="s">
        <v>49</v>
      </c>
      <c r="E57" s="98">
        <f t="shared" si="1"/>
        <v>0</v>
      </c>
      <c r="F57" s="6" t="s">
        <v>21</v>
      </c>
      <c r="G57" s="14">
        <v>0</v>
      </c>
      <c r="H57" s="15">
        <f t="shared" si="0"/>
        <v>0</v>
      </c>
      <c r="I57" s="117"/>
      <c r="P57" s="33"/>
      <c r="Q57" s="33"/>
    </row>
    <row r="58" spans="1:17" x14ac:dyDescent="0.2">
      <c r="A58" s="5"/>
      <c r="B58" s="38"/>
      <c r="C58" s="6"/>
      <c r="D58" s="7" t="s">
        <v>54</v>
      </c>
      <c r="E58" s="98">
        <f t="shared" si="1"/>
        <v>0</v>
      </c>
      <c r="F58" s="6" t="s">
        <v>21</v>
      </c>
      <c r="G58" s="14">
        <v>0</v>
      </c>
      <c r="H58" s="15">
        <f t="shared" si="0"/>
        <v>0</v>
      </c>
      <c r="I58" s="117"/>
      <c r="P58" s="33"/>
      <c r="Q58" s="33"/>
    </row>
    <row r="59" spans="1:17" x14ac:dyDescent="0.2">
      <c r="A59" s="5"/>
      <c r="B59" s="38"/>
      <c r="C59" s="6"/>
      <c r="D59" s="7" t="s">
        <v>46</v>
      </c>
      <c r="E59" s="98">
        <v>0</v>
      </c>
      <c r="F59" s="6" t="s">
        <v>21</v>
      </c>
      <c r="G59" s="14">
        <v>0</v>
      </c>
      <c r="H59" s="15">
        <f t="shared" si="0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100</v>
      </c>
      <c r="E60" s="98">
        <f>E24</f>
        <v>0</v>
      </c>
      <c r="F60" s="6" t="s">
        <v>21</v>
      </c>
      <c r="G60" s="14">
        <v>0</v>
      </c>
      <c r="H60" s="15">
        <f t="shared" si="0"/>
        <v>0</v>
      </c>
      <c r="I60" s="117"/>
      <c r="J60" s="33">
        <f>SUM(H10:H60)</f>
        <v>4124184.7201359048</v>
      </c>
      <c r="P60" s="33"/>
      <c r="Q60" s="33"/>
    </row>
    <row r="61" spans="1:17" x14ac:dyDescent="0.2">
      <c r="A61" s="5"/>
      <c r="B61" s="38"/>
      <c r="C61" s="6"/>
      <c r="D61" s="7"/>
      <c r="E61" s="98"/>
      <c r="F61" s="6"/>
      <c r="G61" s="14"/>
      <c r="H61" s="15"/>
      <c r="I61" s="117"/>
      <c r="P61" s="33"/>
      <c r="Q61" s="33"/>
    </row>
    <row r="62" spans="1:17" x14ac:dyDescent="0.2">
      <c r="A62" s="95"/>
      <c r="B62" s="52"/>
      <c r="C62" s="6"/>
      <c r="D62" s="46" t="s">
        <v>104</v>
      </c>
      <c r="E62" s="98"/>
      <c r="F62" s="6"/>
      <c r="G62" s="14"/>
      <c r="H62" s="15"/>
      <c r="I62" s="117"/>
      <c r="K62" s="93"/>
      <c r="P62" s="33"/>
      <c r="Q62" s="33"/>
    </row>
    <row r="63" spans="1:17" x14ac:dyDescent="0.2">
      <c r="A63" s="95"/>
      <c r="B63" s="52"/>
      <c r="C63" s="6"/>
      <c r="D63" s="7" t="s">
        <v>137</v>
      </c>
      <c r="E63" s="98">
        <v>1</v>
      </c>
      <c r="F63" s="6" t="s">
        <v>35</v>
      </c>
      <c r="G63" s="14">
        <v>1980000</v>
      </c>
      <c r="H63" s="15">
        <f t="shared" si="0"/>
        <v>1980000</v>
      </c>
      <c r="I63" s="117"/>
      <c r="K63" s="45"/>
      <c r="L63" s="45"/>
      <c r="P63" s="33"/>
      <c r="Q63" s="47"/>
    </row>
    <row r="64" spans="1:17" x14ac:dyDescent="0.2">
      <c r="A64" s="95"/>
      <c r="B64" s="52"/>
      <c r="C64" s="6"/>
      <c r="D64" s="7" t="s">
        <v>145</v>
      </c>
      <c r="E64" s="98">
        <v>1</v>
      </c>
      <c r="F64" s="6" t="s">
        <v>35</v>
      </c>
      <c r="G64" s="119">
        <v>15000000</v>
      </c>
      <c r="H64" s="15">
        <f t="shared" si="0"/>
        <v>15000000</v>
      </c>
      <c r="I64" s="117"/>
      <c r="K64" s="45"/>
      <c r="L64" s="45"/>
      <c r="P64" s="33"/>
      <c r="Q64" s="47"/>
    </row>
    <row r="65" spans="1:17" x14ac:dyDescent="0.2">
      <c r="A65" s="95"/>
      <c r="B65" s="52"/>
      <c r="C65" s="6"/>
      <c r="D65" s="7"/>
      <c r="E65" s="98"/>
      <c r="F65" s="6"/>
      <c r="G65" s="14"/>
      <c r="H65" s="15"/>
      <c r="I65" s="117"/>
      <c r="K65" s="45"/>
      <c r="L65" s="45"/>
      <c r="P65" s="33"/>
      <c r="Q65" s="47"/>
    </row>
    <row r="66" spans="1:17" x14ac:dyDescent="0.2">
      <c r="A66" s="95"/>
      <c r="B66" s="52"/>
      <c r="C66" s="6"/>
      <c r="D66" s="7" t="s">
        <v>142</v>
      </c>
      <c r="E66" s="102">
        <v>91200</v>
      </c>
      <c r="F66" s="6" t="s">
        <v>118</v>
      </c>
      <c r="G66" s="14">
        <v>3831</v>
      </c>
      <c r="H66" s="15">
        <f t="shared" si="0"/>
        <v>349387200</v>
      </c>
      <c r="I66" s="117"/>
      <c r="K66" s="45" t="s">
        <v>130</v>
      </c>
      <c r="L66" s="45"/>
      <c r="P66" s="33"/>
      <c r="Q66" s="47"/>
    </row>
    <row r="67" spans="1:17" x14ac:dyDescent="0.2">
      <c r="A67" s="95"/>
      <c r="B67" s="52"/>
      <c r="C67" s="6"/>
      <c r="D67" s="7" t="s">
        <v>138</v>
      </c>
      <c r="E67" s="98">
        <v>578850</v>
      </c>
      <c r="F67" s="6" t="s">
        <v>118</v>
      </c>
      <c r="G67" s="14">
        <v>95</v>
      </c>
      <c r="H67" s="15">
        <f t="shared" si="0"/>
        <v>54990750</v>
      </c>
      <c r="I67" s="117"/>
      <c r="K67" s="45" t="s">
        <v>130</v>
      </c>
      <c r="L67" s="45"/>
      <c r="P67" s="33"/>
      <c r="Q67" s="47"/>
    </row>
    <row r="68" spans="1:17" x14ac:dyDescent="0.2">
      <c r="A68" s="95"/>
      <c r="B68" s="52"/>
      <c r="C68" s="6"/>
      <c r="D68" s="7" t="s">
        <v>139</v>
      </c>
      <c r="E68" s="102">
        <v>60000</v>
      </c>
      <c r="F68" s="6" t="s">
        <v>118</v>
      </c>
      <c r="G68" s="14">
        <v>400</v>
      </c>
      <c r="H68" s="15">
        <f t="shared" si="0"/>
        <v>24000000</v>
      </c>
      <c r="I68" s="117"/>
      <c r="K68" s="45"/>
      <c r="L68" s="45"/>
      <c r="P68" s="33"/>
      <c r="Q68" s="47"/>
    </row>
    <row r="69" spans="1:17" x14ac:dyDescent="0.2">
      <c r="A69" s="95"/>
      <c r="B69" s="52"/>
      <c r="C69" s="6"/>
      <c r="D69" s="7"/>
      <c r="E69" s="98"/>
      <c r="F69" s="6"/>
      <c r="G69" s="14"/>
      <c r="H69" s="15"/>
      <c r="I69" s="117"/>
      <c r="K69" s="45"/>
      <c r="L69" s="45"/>
      <c r="P69" s="33"/>
      <c r="Q69" s="47"/>
    </row>
    <row r="70" spans="1:17" x14ac:dyDescent="0.2">
      <c r="A70" s="95"/>
      <c r="B70" s="52"/>
      <c r="C70" s="6"/>
      <c r="D70" s="7"/>
      <c r="E70" s="98"/>
      <c r="F70" s="6"/>
      <c r="G70" s="14"/>
      <c r="H70" s="15"/>
      <c r="I70" s="117"/>
      <c r="K70" s="45"/>
      <c r="L70" s="45"/>
      <c r="P70" s="33"/>
      <c r="Q70" s="47"/>
    </row>
    <row r="71" spans="1:17" x14ac:dyDescent="0.2">
      <c r="A71" s="95"/>
      <c r="B71" s="52"/>
      <c r="C71" s="6"/>
      <c r="D71" s="7" t="s">
        <v>109</v>
      </c>
      <c r="E71" s="102">
        <v>3</v>
      </c>
      <c r="F71" s="6" t="s">
        <v>35</v>
      </c>
      <c r="G71" s="14">
        <v>8500</v>
      </c>
      <c r="H71" s="15">
        <f t="shared" si="0"/>
        <v>25500</v>
      </c>
      <c r="I71" s="117"/>
      <c r="J71" s="33"/>
      <c r="K71" s="45"/>
      <c r="P71" s="33"/>
      <c r="Q71" s="47"/>
    </row>
    <row r="72" spans="1:17" x14ac:dyDescent="0.2">
      <c r="A72" s="96"/>
      <c r="B72" s="52"/>
      <c r="C72" s="6"/>
      <c r="D72" s="7"/>
      <c r="E72" s="42"/>
      <c r="F72" s="6"/>
      <c r="G72" s="14"/>
      <c r="H72" s="15"/>
      <c r="I72" s="117"/>
      <c r="K72" s="93"/>
      <c r="P72" s="33"/>
    </row>
    <row r="73" spans="1:17" ht="12.75" customHeight="1" x14ac:dyDescent="0.2">
      <c r="A73" s="41"/>
      <c r="B73" s="38"/>
      <c r="C73" s="6"/>
      <c r="D73" s="46" t="s">
        <v>37</v>
      </c>
      <c r="E73" s="29"/>
      <c r="F73" s="6"/>
      <c r="G73" s="14"/>
      <c r="H73" s="15"/>
      <c r="I73" s="117"/>
      <c r="J73" s="33"/>
      <c r="K73" s="33"/>
      <c r="P73" s="33"/>
      <c r="Q73" s="33"/>
    </row>
    <row r="74" spans="1:17" x14ac:dyDescent="0.2">
      <c r="A74" s="41"/>
      <c r="B74" s="38"/>
      <c r="C74" s="6"/>
      <c r="D74" s="7" t="s">
        <v>135</v>
      </c>
      <c r="E74" s="29">
        <v>1</v>
      </c>
      <c r="F74" s="6" t="s">
        <v>15</v>
      </c>
      <c r="G74" s="14">
        <v>584164</v>
      </c>
      <c r="H74" s="15">
        <f t="shared" ref="H74" si="2">E74*G74</f>
        <v>584164</v>
      </c>
      <c r="I74" s="117"/>
      <c r="J74" s="33">
        <f>SUM(H63:H74)</f>
        <v>445967614</v>
      </c>
      <c r="K74" s="33"/>
      <c r="P74" s="33"/>
      <c r="Q74" s="33"/>
    </row>
    <row r="75" spans="1:17" x14ac:dyDescent="0.2">
      <c r="A75" s="41"/>
      <c r="B75" s="38"/>
      <c r="C75" s="6"/>
      <c r="D75" s="7"/>
      <c r="E75" s="29"/>
      <c r="F75" s="6"/>
      <c r="G75" s="14"/>
      <c r="H75" s="15"/>
      <c r="I75" s="117"/>
      <c r="J75" s="33"/>
      <c r="K75" s="33"/>
    </row>
    <row r="76" spans="1:17" x14ac:dyDescent="0.2">
      <c r="A76" s="5"/>
      <c r="B76" s="8"/>
      <c r="C76" s="8"/>
      <c r="D76" s="9" t="s">
        <v>38</v>
      </c>
      <c r="E76" s="17">
        <v>1</v>
      </c>
      <c r="F76" s="8" t="s">
        <v>15</v>
      </c>
      <c r="G76" s="14">
        <v>66895317</v>
      </c>
      <c r="H76" s="15">
        <f>E76*G76</f>
        <v>66895317</v>
      </c>
      <c r="I76" s="117"/>
      <c r="J76" s="33">
        <f>0.15*J74</f>
        <v>66895142.099999994</v>
      </c>
      <c r="K76" s="33"/>
      <c r="P76" s="33"/>
      <c r="Q76" s="33"/>
    </row>
    <row r="77" spans="1:17" ht="13.5" thickBot="1" x14ac:dyDescent="0.25">
      <c r="A77" s="30"/>
      <c r="B77" s="10" t="s">
        <v>14</v>
      </c>
      <c r="C77" s="10" t="s">
        <v>14</v>
      </c>
      <c r="D77" s="11" t="s">
        <v>39</v>
      </c>
      <c r="E77" s="28">
        <v>1</v>
      </c>
      <c r="F77" s="10" t="s">
        <v>15</v>
      </c>
      <c r="G77" s="100">
        <v>1855884</v>
      </c>
      <c r="H77" s="101">
        <f>E77*G77</f>
        <v>1855884</v>
      </c>
      <c r="I77" s="117"/>
      <c r="J77" s="33">
        <f>0.45*J60</f>
        <v>1855883.1240611572</v>
      </c>
      <c r="K77" s="33"/>
    </row>
    <row r="78" spans="1:17" ht="13.5" thickTop="1" x14ac:dyDescent="0.2">
      <c r="A78" s="1" t="s">
        <v>33</v>
      </c>
      <c r="B78" s="48"/>
      <c r="C78" s="31" t="s">
        <v>21</v>
      </c>
      <c r="D78" s="23" t="s">
        <v>16</v>
      </c>
      <c r="E78" s="1" t="s">
        <v>17</v>
      </c>
      <c r="G78" s="12" t="s">
        <v>18</v>
      </c>
      <c r="H78" s="12">
        <v>518843000</v>
      </c>
      <c r="J78" s="33">
        <f>SUM(J60:J77)</f>
        <v>518842823.94419712</v>
      </c>
    </row>
    <row r="79" spans="1:17" ht="13.5" thickBot="1" x14ac:dyDescent="0.25">
      <c r="D79" s="24" t="s">
        <v>30</v>
      </c>
      <c r="E79" s="1" t="s">
        <v>17</v>
      </c>
      <c r="F79" s="21"/>
      <c r="G79" s="12" t="s">
        <v>18</v>
      </c>
      <c r="H79" s="36">
        <v>77857000</v>
      </c>
      <c r="I79" s="115"/>
      <c r="J79" s="33">
        <f>0.15*J78</f>
        <v>77826423.591629565</v>
      </c>
    </row>
    <row r="80" spans="1:17" x14ac:dyDescent="0.2">
      <c r="D80" s="23" t="s">
        <v>19</v>
      </c>
      <c r="E80" s="1" t="s">
        <v>17</v>
      </c>
      <c r="G80" s="12" t="s">
        <v>18</v>
      </c>
      <c r="H80" s="49">
        <v>596700000</v>
      </c>
      <c r="I80" s="49"/>
      <c r="J80" s="33">
        <f>SUM(J78:J79)</f>
        <v>596669247.53582668</v>
      </c>
    </row>
    <row r="82" spans="3:4" x14ac:dyDescent="0.2">
      <c r="C82" s="39" t="s">
        <v>32</v>
      </c>
      <c r="D82" s="31" t="s">
        <v>34</v>
      </c>
    </row>
  </sheetData>
  <printOptions horizontalCentered="1"/>
  <pageMargins left="0.25" right="0.25" top="0.63" bottom="0.5" header="0.25" footer="0.5"/>
  <pageSetup scale="75" orientation="portrait" r:id="rId1"/>
  <headerFooter alignWithMargins="0">
    <oddHeader>&amp;CNorth Carolina Department of Transportation
Preliminary Estimate&amp;R[Page]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07C6C-852B-4410-B0B2-F856C371C9B5}">
  <dimension ref="A1:Q83"/>
  <sheetViews>
    <sheetView workbookViewId="0">
      <selection activeCell="G5" sqref="G5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50.1640625" style="1" customWidth="1"/>
    <col min="5" max="5" width="13.6640625" style="1" customWidth="1"/>
    <col min="6" max="6" width="7.1640625" style="1" customWidth="1"/>
    <col min="7" max="7" width="18" style="12" customWidth="1"/>
    <col min="8" max="8" width="20.1640625" style="12" customWidth="1"/>
    <col min="9" max="9" width="4.83203125" style="12" customWidth="1"/>
    <col min="10" max="10" width="15.83203125" style="1" customWidth="1"/>
    <col min="11" max="11" width="12.83203125" style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SUM(H81)</f>
        <v>744200000</v>
      </c>
      <c r="I4" s="114"/>
    </row>
    <row r="5" spans="1:11" ht="12.75" customHeight="1" x14ac:dyDescent="0.2">
      <c r="D5" s="31"/>
      <c r="G5" s="22"/>
    </row>
    <row r="6" spans="1:11" ht="12.75" customHeight="1" x14ac:dyDescent="0.2">
      <c r="A6" t="s">
        <v>5</v>
      </c>
      <c r="C6" s="16"/>
      <c r="D6" s="108" t="s">
        <v>133</v>
      </c>
      <c r="E6" s="111">
        <v>43899</v>
      </c>
      <c r="F6" s="31"/>
      <c r="G6" s="123" t="s">
        <v>150</v>
      </c>
      <c r="H6" s="109">
        <v>44679</v>
      </c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x14ac:dyDescent="0.2">
      <c r="A8" t="s">
        <v>52</v>
      </c>
      <c r="C8" s="16"/>
      <c r="D8" s="45" t="s">
        <v>136</v>
      </c>
      <c r="E8" s="111">
        <v>43943</v>
      </c>
      <c r="G8" s="137"/>
      <c r="H8" s="137"/>
      <c r="I8" s="115"/>
    </row>
    <row r="9" spans="1:11" ht="12.75" customHeight="1" thickBot="1" x14ac:dyDescent="0.25">
      <c r="A9"/>
      <c r="C9" s="16"/>
      <c r="D9" s="45" t="s">
        <v>160</v>
      </c>
      <c r="E9" s="135">
        <v>45189</v>
      </c>
      <c r="F9" s="139" t="s">
        <v>162</v>
      </c>
      <c r="G9" s="140"/>
      <c r="H9" s="136"/>
      <c r="I9" s="115"/>
    </row>
    <row r="10" spans="1:11" ht="28.5" customHeight="1" thickTop="1" x14ac:dyDescent="0.2">
      <c r="A10" s="2" t="s">
        <v>7</v>
      </c>
      <c r="B10" s="3" t="s">
        <v>8</v>
      </c>
      <c r="C10" s="3" t="s">
        <v>9</v>
      </c>
      <c r="D10" s="4" t="s">
        <v>10</v>
      </c>
      <c r="E10" s="4"/>
      <c r="F10" s="4" t="s">
        <v>11</v>
      </c>
      <c r="G10" s="13" t="s">
        <v>12</v>
      </c>
      <c r="H10" s="34" t="s">
        <v>13</v>
      </c>
      <c r="I10" s="116"/>
    </row>
    <row r="11" spans="1:11" s="45" customFormat="1" ht="12.75" customHeight="1" x14ac:dyDescent="0.2">
      <c r="A11" s="133"/>
      <c r="B11" s="141"/>
      <c r="C11" s="141"/>
      <c r="D11" s="141" t="s">
        <v>158</v>
      </c>
      <c r="E11" s="142">
        <v>1</v>
      </c>
      <c r="F11" s="143" t="s">
        <v>15</v>
      </c>
      <c r="G11" s="144">
        <f>(J77+J78)*0.05</f>
        <v>27815350.432249308</v>
      </c>
      <c r="H11" s="145">
        <f t="shared" ref="H11:H12" si="0">SUM(E11*G11)</f>
        <v>27815350.432249308</v>
      </c>
      <c r="I11" s="134"/>
    </row>
    <row r="12" spans="1:11" s="45" customFormat="1" ht="12.75" customHeight="1" x14ac:dyDescent="0.2">
      <c r="A12" s="133"/>
      <c r="B12" s="141"/>
      <c r="C12" s="141"/>
      <c r="D12" s="141" t="s">
        <v>159</v>
      </c>
      <c r="E12" s="142">
        <v>1</v>
      </c>
      <c r="F12" s="143" t="s">
        <v>15</v>
      </c>
      <c r="G12" s="144">
        <v>300000</v>
      </c>
      <c r="H12" s="145">
        <f t="shared" si="0"/>
        <v>300000</v>
      </c>
      <c r="I12" s="134"/>
    </row>
    <row r="13" spans="1:11" x14ac:dyDescent="0.2">
      <c r="A13" s="5"/>
      <c r="B13" s="146"/>
      <c r="C13" s="147"/>
      <c r="D13" s="148" t="s">
        <v>20</v>
      </c>
      <c r="E13" s="102">
        <f>339215/43560</f>
        <v>7.7873048668503211</v>
      </c>
      <c r="F13" s="147" t="s">
        <v>22</v>
      </c>
      <c r="G13" s="119">
        <v>65000</v>
      </c>
      <c r="H13" s="149">
        <f>E13*G13</f>
        <v>506174.8163452709</v>
      </c>
      <c r="I13" s="117"/>
      <c r="K13" s="45"/>
    </row>
    <row r="14" spans="1:11" x14ac:dyDescent="0.2">
      <c r="A14" s="5"/>
      <c r="B14" s="146"/>
      <c r="C14" s="147"/>
      <c r="D14" s="148" t="s">
        <v>96</v>
      </c>
      <c r="E14" s="102">
        <v>2500</v>
      </c>
      <c r="F14" s="147" t="s">
        <v>23</v>
      </c>
      <c r="G14" s="119">
        <v>26</v>
      </c>
      <c r="H14" s="149">
        <f t="shared" ref="H14:H71" si="1">E14*G14</f>
        <v>65000</v>
      </c>
      <c r="I14" s="117"/>
    </row>
    <row r="15" spans="1:11" x14ac:dyDescent="0.2">
      <c r="A15" s="5"/>
      <c r="B15" s="146"/>
      <c r="C15" s="147"/>
      <c r="D15" s="148" t="s">
        <v>97</v>
      </c>
      <c r="E15" s="102">
        <v>7500</v>
      </c>
      <c r="F15" s="147" t="s">
        <v>23</v>
      </c>
      <c r="G15" s="119">
        <v>30</v>
      </c>
      <c r="H15" s="149">
        <f t="shared" si="1"/>
        <v>225000</v>
      </c>
      <c r="I15" s="117"/>
    </row>
    <row r="16" spans="1:11" x14ac:dyDescent="0.2">
      <c r="A16" s="5"/>
      <c r="B16" s="146"/>
      <c r="C16" s="147"/>
      <c r="D16" s="148" t="s">
        <v>45</v>
      </c>
      <c r="E16" s="102">
        <f>236787.51/9</f>
        <v>26309.723333333335</v>
      </c>
      <c r="F16" s="147" t="s">
        <v>24</v>
      </c>
      <c r="G16" s="119">
        <v>9</v>
      </c>
      <c r="H16" s="149">
        <f t="shared" si="1"/>
        <v>236787.51</v>
      </c>
      <c r="I16" s="117"/>
      <c r="K16" s="45"/>
    </row>
    <row r="17" spans="1:11" x14ac:dyDescent="0.2">
      <c r="A17" s="5"/>
      <c r="B17" s="38"/>
      <c r="C17" s="6"/>
      <c r="D17" s="7"/>
      <c r="E17" s="103"/>
      <c r="F17" s="6"/>
      <c r="G17" s="119"/>
      <c r="H17" s="15"/>
      <c r="I17" s="117"/>
    </row>
    <row r="18" spans="1:11" x14ac:dyDescent="0.2">
      <c r="A18" s="5"/>
      <c r="B18" s="38"/>
      <c r="C18" s="6"/>
      <c r="D18" s="46" t="s">
        <v>31</v>
      </c>
      <c r="E18" s="102"/>
      <c r="F18" s="6"/>
      <c r="G18" s="119"/>
      <c r="H18" s="15"/>
      <c r="I18" s="117"/>
    </row>
    <row r="19" spans="1:11" hidden="1" x14ac:dyDescent="0.2">
      <c r="A19" s="5"/>
      <c r="B19" s="38"/>
      <c r="C19" s="6"/>
      <c r="D19" s="7" t="s">
        <v>99</v>
      </c>
      <c r="E19" s="102">
        <v>0</v>
      </c>
      <c r="F19" s="6" t="s">
        <v>21</v>
      </c>
      <c r="G19" s="119">
        <v>0</v>
      </c>
      <c r="H19" s="15">
        <f t="shared" si="1"/>
        <v>0</v>
      </c>
      <c r="I19" s="117"/>
    </row>
    <row r="20" spans="1:11" x14ac:dyDescent="0.2">
      <c r="A20" s="5"/>
      <c r="B20" s="38"/>
      <c r="C20" s="6"/>
      <c r="D20" s="7" t="s">
        <v>98</v>
      </c>
      <c r="E20" s="102">
        <v>0.14000000000000001</v>
      </c>
      <c r="F20" s="6" t="s">
        <v>21</v>
      </c>
      <c r="G20" s="119">
        <v>1775000</v>
      </c>
      <c r="H20" s="15">
        <f t="shared" si="1"/>
        <v>248500.00000000003</v>
      </c>
      <c r="I20" s="117"/>
    </row>
    <row r="21" spans="1:11" hidden="1" x14ac:dyDescent="0.2">
      <c r="A21" s="5"/>
      <c r="B21" s="38"/>
      <c r="C21" s="6"/>
      <c r="D21" s="7" t="s">
        <v>103</v>
      </c>
      <c r="E21" s="102">
        <v>0</v>
      </c>
      <c r="F21" s="6" t="s">
        <v>21</v>
      </c>
      <c r="G21" s="119">
        <v>0</v>
      </c>
      <c r="H21" s="15">
        <f t="shared" si="1"/>
        <v>0</v>
      </c>
      <c r="I21" s="117"/>
      <c r="K21" s="45"/>
    </row>
    <row r="22" spans="1:11" hidden="1" x14ac:dyDescent="0.2">
      <c r="A22" s="5"/>
      <c r="B22" s="38"/>
      <c r="C22" s="6"/>
      <c r="D22" s="7" t="s">
        <v>51</v>
      </c>
      <c r="E22" s="102">
        <v>0</v>
      </c>
      <c r="F22" s="6" t="s">
        <v>21</v>
      </c>
      <c r="G22" s="119">
        <v>0</v>
      </c>
      <c r="H22" s="15">
        <f t="shared" si="1"/>
        <v>0</v>
      </c>
      <c r="I22" s="117"/>
      <c r="K22" s="93"/>
    </row>
    <row r="23" spans="1:11" x14ac:dyDescent="0.2">
      <c r="A23" s="5"/>
      <c r="B23" s="38"/>
      <c r="C23" s="6"/>
      <c r="D23" s="7" t="s">
        <v>53</v>
      </c>
      <c r="E23" s="102">
        <v>0.11600000000000001</v>
      </c>
      <c r="F23" s="6" t="s">
        <v>21</v>
      </c>
      <c r="G23" s="119">
        <v>900000</v>
      </c>
      <c r="H23" s="15">
        <f t="shared" si="1"/>
        <v>104400</v>
      </c>
      <c r="I23" s="117"/>
    </row>
    <row r="24" spans="1:11" hidden="1" x14ac:dyDescent="0.2">
      <c r="A24" s="5"/>
      <c r="B24" s="38"/>
      <c r="C24" s="6"/>
      <c r="D24" s="7" t="s">
        <v>49</v>
      </c>
      <c r="E24" s="102">
        <v>0</v>
      </c>
      <c r="F24" s="6" t="s">
        <v>21</v>
      </c>
      <c r="G24" s="119">
        <v>0</v>
      </c>
      <c r="H24" s="15">
        <f t="shared" si="1"/>
        <v>0</v>
      </c>
      <c r="I24" s="117"/>
      <c r="K24" s="45"/>
    </row>
    <row r="25" spans="1:11" hidden="1" x14ac:dyDescent="0.2">
      <c r="A25" s="5"/>
      <c r="B25" s="38"/>
      <c r="C25" s="6"/>
      <c r="D25" s="7" t="s">
        <v>54</v>
      </c>
      <c r="E25" s="102">
        <v>0</v>
      </c>
      <c r="F25" s="6" t="s">
        <v>21</v>
      </c>
      <c r="G25" s="119">
        <v>0</v>
      </c>
      <c r="H25" s="15">
        <f t="shared" si="1"/>
        <v>0</v>
      </c>
      <c r="I25" s="117"/>
    </row>
    <row r="26" spans="1:11" x14ac:dyDescent="0.2">
      <c r="A26" s="5"/>
      <c r="B26" s="38"/>
      <c r="C26" s="6"/>
      <c r="D26" s="7" t="s">
        <v>46</v>
      </c>
      <c r="E26" s="102">
        <v>0.39600000000000002</v>
      </c>
      <c r="F26" s="6" t="s">
        <v>21</v>
      </c>
      <c r="G26" s="119">
        <v>400000</v>
      </c>
      <c r="H26" s="15">
        <f t="shared" si="1"/>
        <v>158400</v>
      </c>
      <c r="I26" s="117"/>
    </row>
    <row r="27" spans="1:11" hidden="1" x14ac:dyDescent="0.2">
      <c r="A27" s="5"/>
      <c r="B27" s="38"/>
      <c r="C27" s="6"/>
      <c r="D27" s="7" t="s">
        <v>100</v>
      </c>
      <c r="E27" s="102">
        <v>0</v>
      </c>
      <c r="F27" s="6" t="s">
        <v>21</v>
      </c>
      <c r="G27" s="119">
        <v>0</v>
      </c>
      <c r="H27" s="15">
        <f t="shared" si="1"/>
        <v>0</v>
      </c>
      <c r="I27" s="117"/>
    </row>
    <row r="28" spans="1:11" x14ac:dyDescent="0.2">
      <c r="A28" s="5"/>
      <c r="B28" s="38"/>
      <c r="C28" s="6"/>
      <c r="D28" s="7"/>
      <c r="E28" s="104"/>
      <c r="F28" s="6"/>
      <c r="G28" s="119"/>
      <c r="H28" s="15"/>
      <c r="I28" s="117"/>
    </row>
    <row r="29" spans="1:11" x14ac:dyDescent="0.2">
      <c r="A29" s="5"/>
      <c r="B29" s="38"/>
      <c r="C29" s="6"/>
      <c r="D29" s="7" t="s">
        <v>25</v>
      </c>
      <c r="E29" s="103">
        <f>ROUND(E32*1.1, -2)</f>
        <v>14000</v>
      </c>
      <c r="F29" s="6" t="s">
        <v>24</v>
      </c>
      <c r="G29" s="119">
        <v>3.5</v>
      </c>
      <c r="H29" s="15">
        <f t="shared" si="1"/>
        <v>49000</v>
      </c>
      <c r="I29" s="117"/>
    </row>
    <row r="30" spans="1:11" x14ac:dyDescent="0.2">
      <c r="A30" s="5"/>
      <c r="B30" s="38"/>
      <c r="C30" s="6"/>
      <c r="D30" s="7"/>
      <c r="E30" s="103"/>
      <c r="F30" s="6"/>
      <c r="G30" s="119"/>
      <c r="H30" s="15"/>
      <c r="I30" s="117"/>
    </row>
    <row r="31" spans="1:11" x14ac:dyDescent="0.2">
      <c r="A31" s="5"/>
      <c r="B31" s="38"/>
      <c r="C31" s="6"/>
      <c r="D31" s="46" t="s">
        <v>40</v>
      </c>
      <c r="E31" s="103"/>
      <c r="F31" s="6"/>
      <c r="G31" s="119"/>
      <c r="H31" s="15"/>
      <c r="I31" s="117"/>
    </row>
    <row r="32" spans="1:11" x14ac:dyDescent="0.2">
      <c r="A32" s="5"/>
      <c r="B32" s="38"/>
      <c r="C32" s="6"/>
      <c r="D32" s="7" t="s">
        <v>47</v>
      </c>
      <c r="E32" s="103">
        <f>114425/9</f>
        <v>12713.888888888889</v>
      </c>
      <c r="F32" s="6" t="s">
        <v>24</v>
      </c>
      <c r="G32" s="119">
        <v>79</v>
      </c>
      <c r="H32" s="15">
        <f t="shared" si="1"/>
        <v>1004397.2222222222</v>
      </c>
      <c r="I32" s="117"/>
      <c r="K32" s="45"/>
    </row>
    <row r="33" spans="1:17" x14ac:dyDescent="0.2">
      <c r="A33" s="5"/>
      <c r="B33" s="38"/>
      <c r="C33" s="6"/>
      <c r="D33" s="7" t="s">
        <v>48</v>
      </c>
      <c r="E33" s="103">
        <f>47726/9</f>
        <v>5302.8888888888887</v>
      </c>
      <c r="F33" s="6" t="s">
        <v>24</v>
      </c>
      <c r="G33" s="119">
        <v>23</v>
      </c>
      <c r="H33" s="15">
        <f t="shared" si="1"/>
        <v>121966.44444444444</v>
      </c>
      <c r="I33" s="117"/>
      <c r="K33" s="45"/>
    </row>
    <row r="34" spans="1:17" x14ac:dyDescent="0.2">
      <c r="A34" s="5"/>
      <c r="B34" s="38"/>
      <c r="C34" s="6"/>
      <c r="D34" s="7"/>
      <c r="E34" s="103"/>
      <c r="F34" s="6"/>
      <c r="G34" s="119"/>
      <c r="H34" s="15"/>
      <c r="I34" s="117"/>
      <c r="K34" s="93"/>
    </row>
    <row r="35" spans="1:17" x14ac:dyDescent="0.2">
      <c r="A35" s="95"/>
      <c r="B35" s="52"/>
      <c r="C35" s="6"/>
      <c r="D35" s="7" t="s">
        <v>105</v>
      </c>
      <c r="E35" s="103">
        <v>4162</v>
      </c>
      <c r="F35" s="6" t="s">
        <v>27</v>
      </c>
      <c r="G35" s="119">
        <v>36</v>
      </c>
      <c r="H35" s="15">
        <f t="shared" si="1"/>
        <v>149832</v>
      </c>
      <c r="I35" s="117"/>
      <c r="K35" s="45"/>
    </row>
    <row r="36" spans="1:17" x14ac:dyDescent="0.2">
      <c r="A36" s="95"/>
      <c r="B36" s="52"/>
      <c r="C36" s="6"/>
      <c r="D36" s="7"/>
      <c r="E36" s="103"/>
      <c r="F36" s="6"/>
      <c r="G36" s="119"/>
      <c r="H36" s="15"/>
      <c r="I36" s="117"/>
      <c r="K36" s="93"/>
    </row>
    <row r="37" spans="1:17" x14ac:dyDescent="0.2">
      <c r="A37" s="95"/>
      <c r="B37" s="52"/>
      <c r="C37" s="6"/>
      <c r="D37" s="7" t="s">
        <v>129</v>
      </c>
      <c r="E37" s="103">
        <f>18937/9</f>
        <v>2104.1111111111113</v>
      </c>
      <c r="F37" s="6" t="s">
        <v>24</v>
      </c>
      <c r="G37" s="119">
        <v>60</v>
      </c>
      <c r="H37" s="15">
        <f t="shared" si="1"/>
        <v>126246.66666666669</v>
      </c>
      <c r="I37" s="117"/>
      <c r="K37" s="45"/>
    </row>
    <row r="38" spans="1:17" x14ac:dyDescent="0.2">
      <c r="A38" s="95"/>
      <c r="B38" s="52"/>
      <c r="C38" s="6"/>
      <c r="D38" s="7"/>
      <c r="E38" s="103"/>
      <c r="F38" s="6"/>
      <c r="G38" s="119"/>
      <c r="H38" s="15"/>
      <c r="I38" s="117"/>
      <c r="K38" s="93"/>
    </row>
    <row r="39" spans="1:17" x14ac:dyDescent="0.2">
      <c r="A39" s="5"/>
      <c r="B39" s="38"/>
      <c r="C39" s="6"/>
      <c r="D39" s="46" t="s">
        <v>42</v>
      </c>
      <c r="E39" s="103"/>
      <c r="F39" s="6"/>
      <c r="G39" s="119"/>
      <c r="H39" s="15"/>
      <c r="I39" s="117"/>
      <c r="K39" s="93"/>
    </row>
    <row r="40" spans="1:17" x14ac:dyDescent="0.2">
      <c r="A40" s="5"/>
      <c r="B40" s="52"/>
      <c r="C40" s="6"/>
      <c r="D40" s="7" t="s">
        <v>50</v>
      </c>
      <c r="E40" s="103">
        <v>5700</v>
      </c>
      <c r="F40" s="6" t="s">
        <v>27</v>
      </c>
      <c r="G40" s="119">
        <v>1.5</v>
      </c>
      <c r="H40" s="15">
        <f t="shared" si="1"/>
        <v>8550</v>
      </c>
      <c r="I40" s="117"/>
    </row>
    <row r="41" spans="1:17" x14ac:dyDescent="0.2">
      <c r="A41" s="5"/>
      <c r="B41" s="52"/>
      <c r="C41" s="6"/>
      <c r="D41" s="7" t="s">
        <v>43</v>
      </c>
      <c r="E41" s="103">
        <v>4500</v>
      </c>
      <c r="F41" s="6" t="s">
        <v>27</v>
      </c>
      <c r="G41" s="119">
        <v>29</v>
      </c>
      <c r="H41" s="15">
        <f t="shared" si="1"/>
        <v>130500</v>
      </c>
      <c r="I41" s="117"/>
      <c r="K41" s="93"/>
    </row>
    <row r="42" spans="1:17" x14ac:dyDescent="0.2">
      <c r="A42" s="5"/>
      <c r="B42" s="38"/>
      <c r="C42" s="6"/>
      <c r="D42" s="7" t="s">
        <v>44</v>
      </c>
      <c r="E42" s="103">
        <v>12</v>
      </c>
      <c r="F42" s="6" t="s">
        <v>35</v>
      </c>
      <c r="G42" s="119">
        <v>2900</v>
      </c>
      <c r="H42" s="15">
        <f t="shared" si="1"/>
        <v>34800</v>
      </c>
      <c r="I42" s="117"/>
    </row>
    <row r="43" spans="1:17" x14ac:dyDescent="0.2">
      <c r="A43" s="5"/>
      <c r="B43" s="38"/>
      <c r="C43" s="6"/>
      <c r="D43" s="7" t="s">
        <v>106</v>
      </c>
      <c r="E43" s="103">
        <v>12</v>
      </c>
      <c r="F43" s="6" t="s">
        <v>35</v>
      </c>
      <c r="G43" s="119">
        <v>3800</v>
      </c>
      <c r="H43" s="15">
        <f t="shared" si="1"/>
        <v>45600</v>
      </c>
      <c r="I43" s="117"/>
    </row>
    <row r="44" spans="1:17" x14ac:dyDescent="0.2">
      <c r="A44" s="5"/>
      <c r="B44" s="38"/>
      <c r="C44" s="6"/>
      <c r="D44" s="7"/>
      <c r="E44" s="97"/>
      <c r="F44" s="6"/>
      <c r="G44" s="119"/>
      <c r="H44" s="15"/>
      <c r="I44" s="118"/>
      <c r="K44" s="93"/>
    </row>
    <row r="45" spans="1:17" x14ac:dyDescent="0.2">
      <c r="A45" s="5"/>
      <c r="B45" s="38"/>
      <c r="C45" s="6"/>
      <c r="D45" s="7" t="s">
        <v>26</v>
      </c>
      <c r="E45" s="103">
        <f>610405.6/43560</f>
        <v>14.012984389348025</v>
      </c>
      <c r="F45" s="6" t="s">
        <v>22</v>
      </c>
      <c r="G45" s="119">
        <v>65000</v>
      </c>
      <c r="H45" s="15">
        <f t="shared" si="1"/>
        <v>910843.98530762165</v>
      </c>
      <c r="I45" s="117"/>
      <c r="K45" s="45"/>
    </row>
    <row r="46" spans="1:17" x14ac:dyDescent="0.2">
      <c r="A46" s="5"/>
      <c r="B46" s="38"/>
      <c r="C46" s="6"/>
      <c r="D46" s="7"/>
      <c r="E46" s="99"/>
      <c r="F46" s="6"/>
      <c r="G46" s="119"/>
      <c r="H46" s="15"/>
      <c r="I46" s="117"/>
    </row>
    <row r="47" spans="1:17" x14ac:dyDescent="0.2">
      <c r="A47" s="5"/>
      <c r="B47" s="38"/>
      <c r="C47" s="6"/>
      <c r="D47" s="7" t="s">
        <v>28</v>
      </c>
      <c r="E47" s="97">
        <v>1</v>
      </c>
      <c r="F47" s="6" t="s">
        <v>15</v>
      </c>
      <c r="G47" s="119">
        <v>550000</v>
      </c>
      <c r="H47" s="15">
        <f t="shared" si="1"/>
        <v>550000</v>
      </c>
      <c r="I47" s="117"/>
    </row>
    <row r="48" spans="1:17" x14ac:dyDescent="0.2">
      <c r="A48" s="5"/>
      <c r="B48" s="38"/>
      <c r="C48" s="6"/>
      <c r="D48" s="7"/>
      <c r="E48" s="99"/>
      <c r="F48" s="6"/>
      <c r="G48" s="119"/>
      <c r="H48" s="15"/>
      <c r="I48" s="117"/>
      <c r="P48" s="32"/>
      <c r="Q48" s="47"/>
    </row>
    <row r="49" spans="1:17" x14ac:dyDescent="0.2">
      <c r="A49" s="5"/>
      <c r="B49" s="38"/>
      <c r="C49" s="6"/>
      <c r="D49" s="7" t="s">
        <v>110</v>
      </c>
      <c r="E49" s="97">
        <v>2</v>
      </c>
      <c r="F49" s="6" t="s">
        <v>35</v>
      </c>
      <c r="G49" s="119">
        <v>200000</v>
      </c>
      <c r="H49" s="15">
        <f t="shared" si="1"/>
        <v>400000</v>
      </c>
      <c r="I49" s="117"/>
      <c r="K49" s="93"/>
      <c r="P49" s="32"/>
      <c r="Q49" s="47"/>
    </row>
    <row r="50" spans="1:17" x14ac:dyDescent="0.2">
      <c r="A50" s="5"/>
      <c r="B50" s="38"/>
      <c r="C50" s="6"/>
      <c r="D50" s="7"/>
      <c r="E50" s="97"/>
      <c r="F50" s="6"/>
      <c r="G50" s="119"/>
      <c r="H50" s="15"/>
      <c r="I50" s="117"/>
      <c r="K50" s="93"/>
      <c r="P50" s="32"/>
      <c r="Q50" s="47"/>
    </row>
    <row r="51" spans="1:17" x14ac:dyDescent="0.2">
      <c r="A51" s="5"/>
      <c r="B51" s="38"/>
      <c r="C51" s="6"/>
      <c r="D51" s="46" t="s">
        <v>107</v>
      </c>
      <c r="E51" s="97"/>
      <c r="F51" s="6"/>
      <c r="G51" s="119"/>
      <c r="H51" s="15"/>
      <c r="I51" s="117"/>
      <c r="K51" s="93"/>
      <c r="P51" s="32"/>
      <c r="Q51" s="47"/>
    </row>
    <row r="52" spans="1:17" x14ac:dyDescent="0.2">
      <c r="A52" s="5"/>
      <c r="B52" s="38"/>
      <c r="C52" s="6"/>
      <c r="D52" s="7" t="s">
        <v>128</v>
      </c>
      <c r="E52" s="97">
        <v>1</v>
      </c>
      <c r="F52" s="6" t="s">
        <v>35</v>
      </c>
      <c r="G52" s="119">
        <v>400000</v>
      </c>
      <c r="H52" s="15">
        <f t="shared" si="1"/>
        <v>400000</v>
      </c>
      <c r="I52" s="117"/>
      <c r="K52" s="93"/>
      <c r="P52" s="32"/>
      <c r="Q52" s="47"/>
    </row>
    <row r="53" spans="1:17" x14ac:dyDescent="0.2">
      <c r="A53" s="95"/>
      <c r="B53" s="52"/>
      <c r="C53" s="6"/>
      <c r="D53" s="7" t="s">
        <v>109</v>
      </c>
      <c r="E53" s="102">
        <v>3</v>
      </c>
      <c r="F53" s="6" t="s">
        <v>35</v>
      </c>
      <c r="G53" s="119">
        <v>8500</v>
      </c>
      <c r="H53" s="15">
        <f>E53*G53</f>
        <v>25500</v>
      </c>
      <c r="I53" s="117"/>
      <c r="K53" s="45"/>
      <c r="P53" s="33"/>
      <c r="Q53" s="47"/>
    </row>
    <row r="54" spans="1:17" x14ac:dyDescent="0.2">
      <c r="A54" s="5"/>
      <c r="B54" s="38"/>
      <c r="C54" s="6"/>
      <c r="D54" s="7"/>
      <c r="E54" s="99"/>
      <c r="F54" s="6"/>
      <c r="G54" s="119"/>
      <c r="H54" s="15"/>
      <c r="I54" s="117"/>
      <c r="P54" s="32"/>
      <c r="Q54" s="47"/>
    </row>
    <row r="55" spans="1:17" x14ac:dyDescent="0.2">
      <c r="A55" s="5"/>
      <c r="B55" s="38"/>
      <c r="C55" s="6"/>
      <c r="D55" s="46" t="s">
        <v>29</v>
      </c>
      <c r="E55" s="98"/>
      <c r="F55" s="6"/>
      <c r="G55" s="119"/>
      <c r="H55" s="15"/>
      <c r="I55" s="117"/>
      <c r="K55" s="93"/>
      <c r="P55" s="32"/>
      <c r="Q55" s="47"/>
    </row>
    <row r="56" spans="1:17" hidden="1" x14ac:dyDescent="0.2">
      <c r="A56" s="5"/>
      <c r="B56" s="38"/>
      <c r="C56" s="6"/>
      <c r="D56" s="7" t="s">
        <v>99</v>
      </c>
      <c r="E56" s="98">
        <f t="shared" ref="E56:E62" si="2">E19</f>
        <v>0</v>
      </c>
      <c r="F56" s="6" t="s">
        <v>21</v>
      </c>
      <c r="G56" s="119">
        <v>0</v>
      </c>
      <c r="H56" s="15">
        <f t="shared" si="1"/>
        <v>0</v>
      </c>
      <c r="I56" s="117"/>
      <c r="P56" s="33"/>
      <c r="Q56" s="33"/>
    </row>
    <row r="57" spans="1:17" x14ac:dyDescent="0.2">
      <c r="A57" s="5"/>
      <c r="B57" s="38"/>
      <c r="C57" s="6"/>
      <c r="D57" s="7" t="s">
        <v>98</v>
      </c>
      <c r="E57" s="98">
        <f t="shared" si="2"/>
        <v>0.14000000000000001</v>
      </c>
      <c r="F57" s="6" t="s">
        <v>21</v>
      </c>
      <c r="G57" s="119">
        <v>75000</v>
      </c>
      <c r="H57" s="15">
        <f t="shared" si="1"/>
        <v>10500.000000000002</v>
      </c>
      <c r="I57" s="117"/>
      <c r="P57" s="33"/>
      <c r="Q57" s="33"/>
    </row>
    <row r="58" spans="1:17" hidden="1" x14ac:dyDescent="0.2">
      <c r="A58" s="5"/>
      <c r="B58" s="38"/>
      <c r="C58" s="6"/>
      <c r="D58" s="7" t="s">
        <v>103</v>
      </c>
      <c r="E58" s="98">
        <f t="shared" si="2"/>
        <v>0</v>
      </c>
      <c r="F58" s="6" t="s">
        <v>21</v>
      </c>
      <c r="G58" s="119">
        <v>0</v>
      </c>
      <c r="H58" s="15">
        <f t="shared" si="1"/>
        <v>0</v>
      </c>
      <c r="I58" s="117"/>
      <c r="K58" s="45"/>
      <c r="P58" s="33"/>
      <c r="Q58" s="33"/>
    </row>
    <row r="59" spans="1:17" hidden="1" x14ac:dyDescent="0.2">
      <c r="A59" s="5"/>
      <c r="B59" s="38"/>
      <c r="C59" s="6"/>
      <c r="D59" s="7" t="s">
        <v>51</v>
      </c>
      <c r="E59" s="98">
        <f t="shared" si="2"/>
        <v>0</v>
      </c>
      <c r="F59" s="6" t="s">
        <v>21</v>
      </c>
      <c r="G59" s="119">
        <v>0</v>
      </c>
      <c r="H59" s="15">
        <f t="shared" si="1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53</v>
      </c>
      <c r="E60" s="98">
        <f t="shared" si="2"/>
        <v>0.11600000000000001</v>
      </c>
      <c r="F60" s="6" t="s">
        <v>21</v>
      </c>
      <c r="G60" s="119">
        <v>35000</v>
      </c>
      <c r="H60" s="15">
        <f t="shared" si="1"/>
        <v>4060</v>
      </c>
      <c r="I60" s="117"/>
      <c r="P60" s="33"/>
      <c r="Q60" s="33"/>
    </row>
    <row r="61" spans="1:17" hidden="1" x14ac:dyDescent="0.2">
      <c r="A61" s="5"/>
      <c r="B61" s="38"/>
      <c r="C61" s="6"/>
      <c r="D61" s="7" t="s">
        <v>49</v>
      </c>
      <c r="E61" s="98">
        <f t="shared" si="2"/>
        <v>0</v>
      </c>
      <c r="F61" s="6" t="s">
        <v>21</v>
      </c>
      <c r="G61" s="119">
        <v>0</v>
      </c>
      <c r="H61" s="15">
        <f t="shared" si="1"/>
        <v>0</v>
      </c>
      <c r="I61" s="117"/>
      <c r="P61" s="33"/>
      <c r="Q61" s="33"/>
    </row>
    <row r="62" spans="1:17" hidden="1" x14ac:dyDescent="0.2">
      <c r="A62" s="5"/>
      <c r="B62" s="38"/>
      <c r="C62" s="6"/>
      <c r="D62" s="7" t="s">
        <v>54</v>
      </c>
      <c r="E62" s="98">
        <f t="shared" si="2"/>
        <v>0</v>
      </c>
      <c r="F62" s="6" t="s">
        <v>21</v>
      </c>
      <c r="G62" s="119">
        <v>0</v>
      </c>
      <c r="H62" s="15">
        <f t="shared" si="1"/>
        <v>0</v>
      </c>
      <c r="I62" s="117"/>
      <c r="P62" s="33"/>
      <c r="Q62" s="33"/>
    </row>
    <row r="63" spans="1:17" hidden="1" x14ac:dyDescent="0.2">
      <c r="A63" s="5"/>
      <c r="B63" s="38"/>
      <c r="C63" s="6"/>
      <c r="D63" s="7" t="s">
        <v>46</v>
      </c>
      <c r="E63" s="98">
        <v>0</v>
      </c>
      <c r="F63" s="6" t="s">
        <v>21</v>
      </c>
      <c r="G63" s="119">
        <v>0</v>
      </c>
      <c r="H63" s="15">
        <f t="shared" si="1"/>
        <v>0</v>
      </c>
      <c r="I63" s="117"/>
      <c r="P63" s="33"/>
      <c r="Q63" s="33"/>
    </row>
    <row r="64" spans="1:17" hidden="1" x14ac:dyDescent="0.2">
      <c r="A64" s="5"/>
      <c r="B64" s="38"/>
      <c r="C64" s="6"/>
      <c r="D64" s="7" t="s">
        <v>100</v>
      </c>
      <c r="E64" s="98">
        <f>E27</f>
        <v>0</v>
      </c>
      <c r="F64" s="6" t="s">
        <v>21</v>
      </c>
      <c r="G64" s="119">
        <v>0</v>
      </c>
      <c r="H64" s="15">
        <f t="shared" si="1"/>
        <v>0</v>
      </c>
      <c r="I64" s="117"/>
      <c r="J64" s="33"/>
      <c r="P64" s="33"/>
      <c r="Q64" s="33"/>
    </row>
    <row r="65" spans="1:17" x14ac:dyDescent="0.2">
      <c r="A65" s="5"/>
      <c r="B65" s="38"/>
      <c r="C65" s="6"/>
      <c r="D65" s="7"/>
      <c r="E65" s="98"/>
      <c r="F65" s="6"/>
      <c r="G65" s="119"/>
      <c r="H65" s="15"/>
      <c r="I65" s="117"/>
      <c r="P65" s="33"/>
      <c r="Q65" s="33"/>
    </row>
    <row r="66" spans="1:17" x14ac:dyDescent="0.2">
      <c r="A66" s="95"/>
      <c r="B66" s="52"/>
      <c r="C66" s="6"/>
      <c r="D66" s="46" t="s">
        <v>104</v>
      </c>
      <c r="E66" s="98"/>
      <c r="F66" s="6"/>
      <c r="G66" s="119"/>
      <c r="H66" s="15"/>
      <c r="I66" s="117"/>
      <c r="K66" s="93"/>
      <c r="P66" s="33"/>
      <c r="Q66" s="33"/>
    </row>
    <row r="67" spans="1:17" x14ac:dyDescent="0.2">
      <c r="A67" s="95"/>
      <c r="B67" s="52"/>
      <c r="C67" s="6"/>
      <c r="D67" s="7" t="s">
        <v>137</v>
      </c>
      <c r="E67" s="98">
        <v>1</v>
      </c>
      <c r="F67" s="6" t="s">
        <v>35</v>
      </c>
      <c r="G67" s="119">
        <v>3172000</v>
      </c>
      <c r="H67" s="15">
        <f t="shared" si="1"/>
        <v>3172000</v>
      </c>
      <c r="I67" s="45" t="s">
        <v>161</v>
      </c>
      <c r="K67" s="45"/>
      <c r="L67" s="45"/>
      <c r="P67" s="33"/>
      <c r="Q67" s="47"/>
    </row>
    <row r="68" spans="1:17" x14ac:dyDescent="0.2">
      <c r="A68" s="95"/>
      <c r="B68" s="52"/>
      <c r="C68" s="6"/>
      <c r="D68" s="7" t="s">
        <v>145</v>
      </c>
      <c r="E68" s="98">
        <v>1</v>
      </c>
      <c r="F68" s="6" t="s">
        <v>35</v>
      </c>
      <c r="G68" s="119">
        <v>18000000</v>
      </c>
      <c r="H68" s="15">
        <f t="shared" si="1"/>
        <v>18000000</v>
      </c>
      <c r="I68" s="45" t="s">
        <v>161</v>
      </c>
      <c r="K68" s="45"/>
      <c r="L68" s="45"/>
      <c r="P68" s="33"/>
      <c r="Q68" s="47"/>
    </row>
    <row r="69" spans="1:17" x14ac:dyDescent="0.2">
      <c r="A69" s="95"/>
      <c r="B69" s="52"/>
      <c r="C69" s="6"/>
      <c r="D69" s="7"/>
      <c r="E69" s="98"/>
      <c r="F69" s="6"/>
      <c r="G69" s="119"/>
      <c r="H69" s="15"/>
      <c r="I69" s="117"/>
      <c r="K69" s="45"/>
      <c r="L69" s="45"/>
      <c r="P69" s="33"/>
      <c r="Q69" s="47"/>
    </row>
    <row r="70" spans="1:17" x14ac:dyDescent="0.2">
      <c r="A70" s="95"/>
      <c r="B70" s="52"/>
      <c r="C70" s="6"/>
      <c r="D70" s="7" t="s">
        <v>143</v>
      </c>
      <c r="E70" s="102">
        <v>76200</v>
      </c>
      <c r="F70" s="6" t="s">
        <v>118</v>
      </c>
      <c r="G70" s="119">
        <v>5914</v>
      </c>
      <c r="H70" s="15">
        <f t="shared" si="1"/>
        <v>450646800</v>
      </c>
      <c r="I70" s="45" t="s">
        <v>161</v>
      </c>
      <c r="K70" s="45"/>
      <c r="L70" s="45"/>
      <c r="P70" s="33"/>
      <c r="Q70" s="47"/>
    </row>
    <row r="71" spans="1:17" x14ac:dyDescent="0.2">
      <c r="A71" s="95"/>
      <c r="B71" s="52"/>
      <c r="C71" s="6"/>
      <c r="D71" s="7" t="s">
        <v>138</v>
      </c>
      <c r="E71" s="98">
        <v>578850</v>
      </c>
      <c r="F71" s="6" t="s">
        <v>118</v>
      </c>
      <c r="G71" s="119">
        <v>135</v>
      </c>
      <c r="H71" s="15">
        <f t="shared" si="1"/>
        <v>78144750</v>
      </c>
      <c r="I71" s="45" t="s">
        <v>161</v>
      </c>
      <c r="K71" s="45" t="s">
        <v>130</v>
      </c>
      <c r="L71" s="45"/>
      <c r="P71" s="33"/>
      <c r="Q71" s="47"/>
    </row>
    <row r="72" spans="1:17" x14ac:dyDescent="0.2">
      <c r="A72" s="95"/>
      <c r="B72" s="52"/>
      <c r="C72" s="6"/>
      <c r="D72" s="7"/>
      <c r="E72" s="98"/>
      <c r="F72" s="6"/>
      <c r="G72" s="119"/>
      <c r="H72" s="15"/>
      <c r="I72" s="117"/>
      <c r="K72" s="45"/>
      <c r="L72" s="45"/>
      <c r="P72" s="33"/>
      <c r="Q72" s="47"/>
    </row>
    <row r="73" spans="1:17" ht="12.75" customHeight="1" x14ac:dyDescent="0.2">
      <c r="A73" s="41"/>
      <c r="B73" s="38"/>
      <c r="C73" s="6"/>
      <c r="I73" s="117"/>
      <c r="K73" s="33"/>
      <c r="P73" s="33"/>
      <c r="Q73" s="33"/>
    </row>
    <row r="74" spans="1:17" ht="12.75" customHeight="1" x14ac:dyDescent="0.2">
      <c r="A74" s="41"/>
      <c r="B74" s="38"/>
      <c r="C74" s="6"/>
      <c r="D74" s="121" t="s">
        <v>37</v>
      </c>
      <c r="E74" s="151"/>
      <c r="F74" s="152"/>
      <c r="G74" s="122"/>
      <c r="H74" s="153"/>
      <c r="I74" s="117"/>
      <c r="K74" s="33"/>
      <c r="P74" s="33"/>
      <c r="Q74" s="33"/>
    </row>
    <row r="75" spans="1:17" x14ac:dyDescent="0.2">
      <c r="A75" s="41"/>
      <c r="B75" s="38"/>
      <c r="C75" s="6"/>
      <c r="D75" s="154" t="s">
        <v>163</v>
      </c>
      <c r="E75" s="151">
        <v>1</v>
      </c>
      <c r="F75" s="152" t="s">
        <v>15</v>
      </c>
      <c r="G75" s="122">
        <v>527400</v>
      </c>
      <c r="H75" s="153">
        <f t="shared" ref="H75" si="3">E75*G75</f>
        <v>527400</v>
      </c>
      <c r="I75" s="117"/>
      <c r="K75" s="33"/>
    </row>
    <row r="76" spans="1:17" x14ac:dyDescent="0.2">
      <c r="A76" s="41"/>
      <c r="B76" s="38"/>
      <c r="C76" s="6"/>
      <c r="D76" s="148"/>
      <c r="E76" s="103"/>
      <c r="F76" s="147"/>
      <c r="G76" s="119"/>
      <c r="H76" s="149"/>
      <c r="I76" s="117"/>
      <c r="K76" s="33"/>
    </row>
    <row r="77" spans="1:17" x14ac:dyDescent="0.2">
      <c r="A77" s="5"/>
      <c r="B77" s="8"/>
      <c r="C77" s="8"/>
      <c r="D77" s="131" t="s">
        <v>155</v>
      </c>
      <c r="E77" s="17">
        <v>1</v>
      </c>
      <c r="F77" s="8" t="s">
        <v>15</v>
      </c>
      <c r="G77" s="14">
        <v>77111300</v>
      </c>
      <c r="H77" s="125">
        <f>ROUND(J77*K77,-3)</f>
        <v>55049000</v>
      </c>
      <c r="I77"/>
      <c r="J77" s="126">
        <f>SUM(H66:H75)</f>
        <v>550490950</v>
      </c>
      <c r="K77">
        <v>0.1</v>
      </c>
      <c r="P77" s="33"/>
      <c r="Q77" s="33"/>
    </row>
    <row r="78" spans="1:17" ht="13.5" thickBot="1" x14ac:dyDescent="0.25">
      <c r="A78" s="30"/>
      <c r="B78" s="10" t="s">
        <v>14</v>
      </c>
      <c r="C78" s="10" t="s">
        <v>14</v>
      </c>
      <c r="D78" s="132" t="s">
        <v>156</v>
      </c>
      <c r="E78" s="28">
        <v>1</v>
      </c>
      <c r="F78" s="10" t="s">
        <v>15</v>
      </c>
      <c r="G78" s="100">
        <v>2139833</v>
      </c>
      <c r="H78" s="127">
        <f>ROUND(J78*K78,-3)</f>
        <v>2326000</v>
      </c>
      <c r="I78"/>
      <c r="J78" s="126">
        <f>SUM(H$12:H75)-J77</f>
        <v>5816058.6449861526</v>
      </c>
      <c r="K78">
        <v>0.4</v>
      </c>
    </row>
    <row r="79" spans="1:17" ht="13.5" thickTop="1" x14ac:dyDescent="0.2">
      <c r="A79" s="1" t="s">
        <v>33</v>
      </c>
      <c r="B79" s="48"/>
      <c r="C79" s="31" t="s">
        <v>21</v>
      </c>
      <c r="D79" s="23" t="s">
        <v>16</v>
      </c>
      <c r="E79" s="1" t="s">
        <v>17</v>
      </c>
      <c r="G79" s="12" t="s">
        <v>18</v>
      </c>
      <c r="H79" s="128">
        <f>ROUNDUP((H11)+J78*(1+K78)+J77*(1+K77),-3)</f>
        <v>641498000</v>
      </c>
      <c r="I79"/>
      <c r="J79"/>
      <c r="K79"/>
    </row>
    <row r="80" spans="1:17" x14ac:dyDescent="0.2">
      <c r="D80" s="24" t="s">
        <v>157</v>
      </c>
      <c r="E80" s="1" t="s">
        <v>17</v>
      </c>
      <c r="F80" s="21"/>
      <c r="G80" s="12" t="s">
        <v>18</v>
      </c>
      <c r="H80" s="129">
        <f>H81-H79</f>
        <v>102702000</v>
      </c>
      <c r="I80"/>
      <c r="J80"/>
      <c r="K80">
        <v>1.1599999999999999</v>
      </c>
    </row>
    <row r="81" spans="3:11" x14ac:dyDescent="0.2">
      <c r="D81" s="23" t="s">
        <v>19</v>
      </c>
      <c r="E81" s="1" t="s">
        <v>17</v>
      </c>
      <c r="G81" s="12" t="s">
        <v>18</v>
      </c>
      <c r="H81" s="130">
        <f>ROUNDUP(H79*K80/K81,0)*K81</f>
        <v>744200000</v>
      </c>
      <c r="I81"/>
      <c r="J81"/>
      <c r="K81" s="126">
        <v>100000</v>
      </c>
    </row>
    <row r="83" spans="3:11" x14ac:dyDescent="0.2">
      <c r="C83" s="39" t="s">
        <v>32</v>
      </c>
      <c r="D83" s="31" t="s">
        <v>34</v>
      </c>
    </row>
  </sheetData>
  <mergeCells count="1">
    <mergeCell ref="G8:H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2"/>
  <sheetViews>
    <sheetView zoomScale="110" zoomScaleNormal="110" workbookViewId="0">
      <selection activeCell="E2" sqref="E2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5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4.83203125" style="12" customWidth="1"/>
    <col min="10" max="10" width="17.83203125" style="1" customWidth="1"/>
    <col min="11" max="11" width="61.6640625" style="1" bestFit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SUM(H80)</f>
        <v>213600000</v>
      </c>
      <c r="I4" s="114"/>
    </row>
    <row r="5" spans="1:11" ht="12.75" customHeight="1" x14ac:dyDescent="0.2">
      <c r="D5" s="31"/>
      <c r="G5" s="22"/>
    </row>
    <row r="6" spans="1:11" ht="12.75" customHeight="1" x14ac:dyDescent="0.35">
      <c r="A6" t="s">
        <v>5</v>
      </c>
      <c r="C6" s="16"/>
      <c r="D6" s="108" t="s">
        <v>133</v>
      </c>
      <c r="E6" s="111">
        <v>43899</v>
      </c>
      <c r="F6" s="31"/>
      <c r="G6" s="20"/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thickBot="1" x14ac:dyDescent="0.25">
      <c r="A8" t="s">
        <v>52</v>
      </c>
      <c r="C8" s="16"/>
      <c r="D8" s="45" t="s">
        <v>136</v>
      </c>
      <c r="E8" s="111">
        <v>43943</v>
      </c>
      <c r="H8" s="35"/>
      <c r="I8" s="115"/>
    </row>
    <row r="9" spans="1:11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  <c r="I9" s="116"/>
    </row>
    <row r="10" spans="1:11" x14ac:dyDescent="0.2">
      <c r="A10" s="5"/>
      <c r="B10" s="38"/>
      <c r="C10" s="6"/>
      <c r="D10" s="7" t="s">
        <v>20</v>
      </c>
      <c r="E10" s="102">
        <f>332513/43560</f>
        <v>7.633448117539027</v>
      </c>
      <c r="F10" s="6" t="s">
        <v>22</v>
      </c>
      <c r="G10" s="14">
        <v>40000</v>
      </c>
      <c r="H10" s="15">
        <f>E10*G10</f>
        <v>305337.9247015611</v>
      </c>
      <c r="I10" s="117"/>
      <c r="K10" s="45"/>
    </row>
    <row r="11" spans="1:11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4">
        <v>18</v>
      </c>
      <c r="H11" s="15">
        <f t="shared" ref="H11:H74" si="0">E11*G11</f>
        <v>45000</v>
      </c>
      <c r="I11" s="117"/>
    </row>
    <row r="12" spans="1:11" x14ac:dyDescent="0.2">
      <c r="A12" s="5"/>
      <c r="B12" s="38"/>
      <c r="C12" s="6"/>
      <c r="D12" s="94" t="s">
        <v>97</v>
      </c>
      <c r="E12" s="102">
        <v>10000</v>
      </c>
      <c r="F12" s="6" t="s">
        <v>23</v>
      </c>
      <c r="G12" s="14">
        <v>28</v>
      </c>
      <c r="H12" s="15">
        <f t="shared" si="0"/>
        <v>280000</v>
      </c>
      <c r="I12" s="117"/>
    </row>
    <row r="13" spans="1:11" x14ac:dyDescent="0.2">
      <c r="A13" s="5"/>
      <c r="B13" s="38"/>
      <c r="C13" s="6"/>
      <c r="D13" s="7" t="s">
        <v>45</v>
      </c>
      <c r="E13" s="102">
        <f>296945.6/9</f>
        <v>32993.955555555556</v>
      </c>
      <c r="F13" s="6" t="s">
        <v>24</v>
      </c>
      <c r="G13" s="14">
        <v>6.5</v>
      </c>
      <c r="H13" s="15">
        <f t="shared" si="0"/>
        <v>214460.7111111111</v>
      </c>
      <c r="I13" s="117"/>
      <c r="K13" s="45"/>
    </row>
    <row r="14" spans="1:11" x14ac:dyDescent="0.2">
      <c r="A14" s="5"/>
      <c r="B14" s="38"/>
      <c r="C14" s="6"/>
      <c r="D14" s="7"/>
      <c r="E14" s="103"/>
      <c r="F14" s="6"/>
      <c r="G14" s="14"/>
      <c r="H14" s="15"/>
      <c r="I14" s="117"/>
    </row>
    <row r="15" spans="1:11" x14ac:dyDescent="0.2">
      <c r="A15" s="5"/>
      <c r="B15" s="38"/>
      <c r="C15" s="6"/>
      <c r="D15" s="46" t="s">
        <v>31</v>
      </c>
      <c r="E15" s="102"/>
      <c r="F15" s="6"/>
      <c r="G15" s="14"/>
      <c r="H15" s="15"/>
      <c r="I15" s="117"/>
    </row>
    <row r="16" spans="1:11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  <c r="I16" s="117"/>
    </row>
    <row r="17" spans="1:11" x14ac:dyDescent="0.2">
      <c r="A17" s="5"/>
      <c r="B17" s="38"/>
      <c r="C17" s="6"/>
      <c r="D17" s="7" t="s">
        <v>98</v>
      </c>
      <c r="E17" s="102">
        <v>0.13800000000000001</v>
      </c>
      <c r="F17" s="6" t="s">
        <v>21</v>
      </c>
      <c r="G17" s="14">
        <v>775000</v>
      </c>
      <c r="H17" s="15">
        <f t="shared" si="0"/>
        <v>106950.00000000001</v>
      </c>
      <c r="I17" s="117"/>
    </row>
    <row r="18" spans="1:11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I18" s="117"/>
      <c r="K18" s="45"/>
    </row>
    <row r="19" spans="1:11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I19" s="117"/>
      <c r="K19" s="93"/>
    </row>
    <row r="20" spans="1:11" x14ac:dyDescent="0.2">
      <c r="A20" s="5"/>
      <c r="B20" s="38"/>
      <c r="C20" s="6"/>
      <c r="D20" s="7" t="s">
        <v>53</v>
      </c>
      <c r="E20" s="102">
        <v>0.23</v>
      </c>
      <c r="F20" s="6" t="s">
        <v>21</v>
      </c>
      <c r="G20" s="14">
        <v>375000</v>
      </c>
      <c r="H20" s="15">
        <f t="shared" si="0"/>
        <v>86250</v>
      </c>
      <c r="I20" s="117"/>
    </row>
    <row r="21" spans="1:11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I21" s="117"/>
      <c r="K21" s="45"/>
    </row>
    <row r="22" spans="1:11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  <c r="I22" s="117"/>
    </row>
    <row r="23" spans="1:11" x14ac:dyDescent="0.2">
      <c r="A23" s="5"/>
      <c r="B23" s="38"/>
      <c r="C23" s="6"/>
      <c r="D23" s="7" t="s">
        <v>46</v>
      </c>
      <c r="E23" s="102">
        <v>0.28599999999999998</v>
      </c>
      <c r="F23" s="6" t="s">
        <v>21</v>
      </c>
      <c r="G23" s="14">
        <v>100000</v>
      </c>
      <c r="H23" s="15">
        <f t="shared" si="0"/>
        <v>28599.999999999996</v>
      </c>
      <c r="I23" s="117"/>
    </row>
    <row r="24" spans="1:11" x14ac:dyDescent="0.2">
      <c r="A24" s="5"/>
      <c r="B24" s="38"/>
      <c r="C24" s="6"/>
      <c r="D24" s="7" t="s">
        <v>100</v>
      </c>
      <c r="E24" s="102"/>
      <c r="F24" s="6" t="s">
        <v>21</v>
      </c>
      <c r="G24" s="14">
        <v>0</v>
      </c>
      <c r="H24" s="15">
        <f t="shared" si="0"/>
        <v>0</v>
      </c>
      <c r="I24" s="117"/>
    </row>
    <row r="25" spans="1:11" x14ac:dyDescent="0.2">
      <c r="A25" s="5"/>
      <c r="B25" s="38"/>
      <c r="C25" s="6"/>
      <c r="D25" s="7"/>
      <c r="E25" s="104"/>
      <c r="F25" s="6"/>
      <c r="G25" s="14"/>
      <c r="H25" s="15"/>
      <c r="I25" s="117"/>
    </row>
    <row r="26" spans="1:11" x14ac:dyDescent="0.2">
      <c r="A26" s="5"/>
      <c r="B26" s="38"/>
      <c r="C26" s="6"/>
      <c r="D26" s="7" t="s">
        <v>25</v>
      </c>
      <c r="E26" s="103">
        <f>ROUND(E29*1.1, -2)</f>
        <v>12400</v>
      </c>
      <c r="F26" s="6" t="s">
        <v>24</v>
      </c>
      <c r="G26" s="14">
        <v>2.75</v>
      </c>
      <c r="H26" s="15">
        <f t="shared" si="0"/>
        <v>34100</v>
      </c>
      <c r="I26" s="117"/>
    </row>
    <row r="27" spans="1:11" x14ac:dyDescent="0.2">
      <c r="A27" s="5"/>
      <c r="B27" s="38"/>
      <c r="C27" s="6"/>
      <c r="D27" s="7"/>
      <c r="E27" s="103"/>
      <c r="F27" s="6"/>
      <c r="G27" s="14"/>
      <c r="H27" s="15"/>
      <c r="I27" s="117"/>
    </row>
    <row r="28" spans="1:11" x14ac:dyDescent="0.2">
      <c r="A28" s="5"/>
      <c r="B28" s="38"/>
      <c r="C28" s="6"/>
      <c r="D28" s="46" t="s">
        <v>40</v>
      </c>
      <c r="E28" s="103"/>
      <c r="F28" s="6"/>
      <c r="G28" s="14"/>
      <c r="H28" s="15"/>
      <c r="I28" s="117"/>
    </row>
    <row r="29" spans="1:11" x14ac:dyDescent="0.2">
      <c r="A29" s="5"/>
      <c r="B29" s="38"/>
      <c r="C29" s="6"/>
      <c r="D29" s="7" t="s">
        <v>47</v>
      </c>
      <c r="E29" s="103">
        <f>101472/9</f>
        <v>11274.666666666666</v>
      </c>
      <c r="F29" s="6" t="s">
        <v>24</v>
      </c>
      <c r="G29" s="14">
        <v>70</v>
      </c>
      <c r="H29" s="15">
        <f t="shared" si="0"/>
        <v>789226.66666666663</v>
      </c>
      <c r="I29" s="117"/>
      <c r="K29" s="45"/>
    </row>
    <row r="30" spans="1:11" x14ac:dyDescent="0.2">
      <c r="A30" s="5"/>
      <c r="B30" s="38"/>
      <c r="C30" s="6"/>
      <c r="D30" s="7" t="s">
        <v>48</v>
      </c>
      <c r="E30" s="103">
        <f>107220/9</f>
        <v>11913.333333333334</v>
      </c>
      <c r="F30" s="6" t="s">
        <v>24</v>
      </c>
      <c r="G30" s="14">
        <v>19</v>
      </c>
      <c r="H30" s="15">
        <f t="shared" si="0"/>
        <v>226353.33333333334</v>
      </c>
      <c r="I30" s="117"/>
      <c r="K30" s="45"/>
    </row>
    <row r="31" spans="1:11" x14ac:dyDescent="0.2">
      <c r="A31" s="5"/>
      <c r="B31" s="38"/>
      <c r="C31" s="6"/>
      <c r="D31" s="7"/>
      <c r="E31" s="103"/>
      <c r="F31" s="6"/>
      <c r="G31" s="14"/>
      <c r="H31" s="15"/>
      <c r="I31" s="117"/>
      <c r="K31" s="93"/>
    </row>
    <row r="32" spans="1:11" x14ac:dyDescent="0.2">
      <c r="A32" s="95"/>
      <c r="B32" s="52"/>
      <c r="C32" s="6"/>
      <c r="D32" s="7" t="s">
        <v>105</v>
      </c>
      <c r="E32" s="103">
        <v>5694</v>
      </c>
      <c r="F32" s="6" t="s">
        <v>27</v>
      </c>
      <c r="G32" s="14">
        <v>20</v>
      </c>
      <c r="H32" s="15">
        <f t="shared" si="0"/>
        <v>113880</v>
      </c>
      <c r="I32" s="117"/>
      <c r="K32" s="45"/>
    </row>
    <row r="33" spans="1:17" x14ac:dyDescent="0.2">
      <c r="A33" s="95"/>
      <c r="B33" s="52"/>
      <c r="C33" s="6"/>
      <c r="D33" s="7"/>
      <c r="E33" s="103"/>
      <c r="F33" s="6"/>
      <c r="G33" s="14"/>
      <c r="H33" s="15"/>
      <c r="I33" s="117"/>
      <c r="K33" s="93"/>
    </row>
    <row r="34" spans="1:17" x14ac:dyDescent="0.2">
      <c r="A34" s="95"/>
      <c r="B34" s="52"/>
      <c r="C34" s="6"/>
      <c r="D34" s="7" t="s">
        <v>129</v>
      </c>
      <c r="E34" s="103">
        <f>12251/9</f>
        <v>1361.2222222222222</v>
      </c>
      <c r="F34" s="6" t="s">
        <v>24</v>
      </c>
      <c r="G34" s="14">
        <v>44</v>
      </c>
      <c r="H34" s="15">
        <f t="shared" si="0"/>
        <v>59893.777777777774</v>
      </c>
      <c r="I34" s="117"/>
      <c r="K34" s="45"/>
    </row>
    <row r="35" spans="1:17" x14ac:dyDescent="0.2">
      <c r="A35" s="95"/>
      <c r="B35" s="52"/>
      <c r="C35" s="6"/>
      <c r="D35" s="7"/>
      <c r="E35" s="103"/>
      <c r="F35" s="6"/>
      <c r="G35" s="14"/>
      <c r="H35" s="15"/>
      <c r="I35" s="117"/>
      <c r="K35" s="93"/>
    </row>
    <row r="36" spans="1:17" x14ac:dyDescent="0.2">
      <c r="A36" s="5"/>
      <c r="B36" s="38"/>
      <c r="C36" s="6"/>
      <c r="D36" s="46" t="s">
        <v>42</v>
      </c>
      <c r="E36" s="103"/>
      <c r="F36" s="6"/>
      <c r="G36" s="14"/>
      <c r="H36" s="15"/>
      <c r="I36" s="117"/>
      <c r="K36" s="93"/>
    </row>
    <row r="37" spans="1:17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1.25</v>
      </c>
      <c r="H37" s="15">
        <f t="shared" si="0"/>
        <v>7125</v>
      </c>
      <c r="I37" s="117"/>
    </row>
    <row r="38" spans="1:17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20</v>
      </c>
      <c r="H38" s="15">
        <f t="shared" si="0"/>
        <v>90000</v>
      </c>
      <c r="I38" s="117"/>
      <c r="K38" s="93"/>
    </row>
    <row r="39" spans="1:17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3800</v>
      </c>
      <c r="H39" s="15">
        <f t="shared" si="0"/>
        <v>45600</v>
      </c>
      <c r="I39" s="117"/>
    </row>
    <row r="40" spans="1:17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2000</v>
      </c>
      <c r="H40" s="15">
        <f t="shared" si="0"/>
        <v>24000</v>
      </c>
      <c r="I40" s="117"/>
    </row>
    <row r="41" spans="1:17" x14ac:dyDescent="0.2">
      <c r="A41" s="5"/>
      <c r="B41" s="38"/>
      <c r="C41" s="6"/>
      <c r="D41" s="7"/>
      <c r="E41" s="97"/>
      <c r="F41" s="6"/>
      <c r="G41" s="14"/>
      <c r="H41" s="15"/>
      <c r="I41" s="118"/>
      <c r="K41" s="93"/>
    </row>
    <row r="42" spans="1:17" x14ac:dyDescent="0.2">
      <c r="A42" s="5"/>
      <c r="B42" s="38"/>
      <c r="C42" s="6"/>
      <c r="D42" s="7" t="s">
        <v>26</v>
      </c>
      <c r="E42" s="103">
        <f>659703.6/43560</f>
        <v>15.144710743801653</v>
      </c>
      <c r="F42" s="6" t="s">
        <v>22</v>
      </c>
      <c r="G42" s="14">
        <v>38000</v>
      </c>
      <c r="H42" s="15">
        <f t="shared" si="0"/>
        <v>575499.00826446281</v>
      </c>
      <c r="I42" s="117"/>
      <c r="K42" s="45"/>
    </row>
    <row r="43" spans="1:17" x14ac:dyDescent="0.2">
      <c r="A43" s="5"/>
      <c r="B43" s="38"/>
      <c r="C43" s="6"/>
      <c r="D43" s="7"/>
      <c r="E43" s="99"/>
      <c r="F43" s="6"/>
      <c r="G43" s="14"/>
      <c r="H43" s="15"/>
      <c r="I43" s="117"/>
    </row>
    <row r="44" spans="1:17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500000</v>
      </c>
      <c r="H44" s="15">
        <f t="shared" si="0"/>
        <v>500000</v>
      </c>
      <c r="I44" s="117"/>
    </row>
    <row r="45" spans="1:17" x14ac:dyDescent="0.2">
      <c r="A45" s="5"/>
      <c r="B45" s="38"/>
      <c r="C45" s="6"/>
      <c r="D45" s="7"/>
      <c r="E45" s="99"/>
      <c r="F45" s="6"/>
      <c r="G45" s="14"/>
      <c r="H45" s="15"/>
      <c r="I45" s="117"/>
      <c r="P45" s="32"/>
      <c r="Q45" s="47"/>
    </row>
    <row r="46" spans="1:17" x14ac:dyDescent="0.2">
      <c r="A46" s="5"/>
      <c r="B46" s="38"/>
      <c r="C46" s="6"/>
      <c r="D46" s="7" t="s">
        <v>113</v>
      </c>
      <c r="E46" s="103">
        <v>2</v>
      </c>
      <c r="F46" s="6" t="s">
        <v>35</v>
      </c>
      <c r="G46" s="14">
        <v>15000</v>
      </c>
      <c r="H46" s="15">
        <f t="shared" si="0"/>
        <v>30000</v>
      </c>
      <c r="I46" s="117"/>
      <c r="P46" s="32"/>
      <c r="Q46" s="47"/>
    </row>
    <row r="47" spans="1:17" x14ac:dyDescent="0.2">
      <c r="A47" s="5"/>
      <c r="B47" s="38"/>
      <c r="C47" s="6"/>
      <c r="D47" s="7" t="s">
        <v>110</v>
      </c>
      <c r="E47" s="103">
        <v>2</v>
      </c>
      <c r="F47" s="6" t="s">
        <v>35</v>
      </c>
      <c r="G47" s="14">
        <v>180000</v>
      </c>
      <c r="H47" s="15">
        <f t="shared" si="0"/>
        <v>360000</v>
      </c>
      <c r="I47" s="117"/>
      <c r="K47" s="93"/>
      <c r="P47" s="32"/>
      <c r="Q47" s="47"/>
    </row>
    <row r="48" spans="1:17" x14ac:dyDescent="0.2">
      <c r="A48" s="5"/>
      <c r="B48" s="38"/>
      <c r="C48" s="6"/>
      <c r="D48" s="7"/>
      <c r="E48" s="97"/>
      <c r="F48" s="6"/>
      <c r="G48" s="14"/>
      <c r="H48" s="15"/>
      <c r="I48" s="117"/>
      <c r="K48" s="93"/>
      <c r="P48" s="32"/>
      <c r="Q48" s="47"/>
    </row>
    <row r="49" spans="1:17" x14ac:dyDescent="0.2">
      <c r="A49" s="5"/>
      <c r="B49" s="38"/>
      <c r="C49" s="6"/>
      <c r="D49" s="46" t="s">
        <v>107</v>
      </c>
      <c r="E49" s="97"/>
      <c r="F49" s="6"/>
      <c r="G49" s="14"/>
      <c r="H49" s="15"/>
      <c r="I49" s="117"/>
      <c r="K49" s="93"/>
      <c r="P49" s="32"/>
      <c r="Q49" s="47"/>
    </row>
    <row r="50" spans="1:17" x14ac:dyDescent="0.2">
      <c r="A50" s="5"/>
      <c r="B50" s="38"/>
      <c r="C50" s="6"/>
      <c r="D50" s="7" t="s">
        <v>128</v>
      </c>
      <c r="E50" s="97">
        <v>1</v>
      </c>
      <c r="F50" s="6" t="s">
        <v>35</v>
      </c>
      <c r="G50" s="14">
        <v>400000</v>
      </c>
      <c r="H50" s="15">
        <f t="shared" si="0"/>
        <v>400000</v>
      </c>
      <c r="I50" s="117"/>
      <c r="K50" s="93"/>
      <c r="P50" s="32"/>
      <c r="Q50" s="47"/>
    </row>
    <row r="51" spans="1:17" x14ac:dyDescent="0.2">
      <c r="A51" s="5"/>
      <c r="B51" s="38"/>
      <c r="C51" s="6"/>
      <c r="D51" s="7"/>
      <c r="E51" s="99"/>
      <c r="F51" s="6"/>
      <c r="G51" s="14"/>
      <c r="H51" s="15"/>
      <c r="I51" s="117"/>
      <c r="P51" s="32"/>
      <c r="Q51" s="47"/>
    </row>
    <row r="52" spans="1:17" x14ac:dyDescent="0.2">
      <c r="A52" s="5"/>
      <c r="B52" s="38"/>
      <c r="C52" s="6"/>
      <c r="D52" s="46" t="s">
        <v>29</v>
      </c>
      <c r="E52" s="98"/>
      <c r="F52" s="6"/>
      <c r="G52" s="14"/>
      <c r="H52" s="15"/>
      <c r="I52" s="117"/>
      <c r="K52" s="93"/>
      <c r="P52" s="32"/>
      <c r="Q52" s="47"/>
    </row>
    <row r="53" spans="1:17" x14ac:dyDescent="0.2">
      <c r="A53" s="5"/>
      <c r="B53" s="38"/>
      <c r="C53" s="6"/>
      <c r="D53" s="7" t="s">
        <v>99</v>
      </c>
      <c r="E53" s="98">
        <f t="shared" ref="E53:E59" si="1">E16</f>
        <v>0</v>
      </c>
      <c r="F53" s="6" t="s">
        <v>21</v>
      </c>
      <c r="G53" s="14">
        <v>0</v>
      </c>
      <c r="H53" s="15">
        <f t="shared" si="0"/>
        <v>0</v>
      </c>
      <c r="I53" s="117"/>
      <c r="P53" s="33"/>
      <c r="Q53" s="33"/>
    </row>
    <row r="54" spans="1:17" x14ac:dyDescent="0.2">
      <c r="A54" s="5"/>
      <c r="B54" s="38"/>
      <c r="C54" s="6"/>
      <c r="D54" s="7" t="s">
        <v>98</v>
      </c>
      <c r="E54" s="98">
        <f t="shared" si="1"/>
        <v>0.13800000000000001</v>
      </c>
      <c r="F54" s="6" t="s">
        <v>21</v>
      </c>
      <c r="G54" s="14">
        <v>40000</v>
      </c>
      <c r="H54" s="15">
        <f t="shared" si="0"/>
        <v>5520.0000000000009</v>
      </c>
      <c r="I54" s="117"/>
      <c r="P54" s="33"/>
      <c r="Q54" s="33"/>
    </row>
    <row r="55" spans="1:17" x14ac:dyDescent="0.2">
      <c r="A55" s="5"/>
      <c r="B55" s="38"/>
      <c r="C55" s="6"/>
      <c r="D55" s="7" t="s">
        <v>103</v>
      </c>
      <c r="E55" s="98">
        <f t="shared" si="1"/>
        <v>0</v>
      </c>
      <c r="F55" s="6" t="s">
        <v>21</v>
      </c>
      <c r="G55" s="14">
        <v>0</v>
      </c>
      <c r="H55" s="15">
        <f t="shared" si="0"/>
        <v>0</v>
      </c>
      <c r="I55" s="117"/>
      <c r="K55" s="45"/>
      <c r="P55" s="33"/>
      <c r="Q55" s="33"/>
    </row>
    <row r="56" spans="1:17" x14ac:dyDescent="0.2">
      <c r="A56" s="5"/>
      <c r="B56" s="38"/>
      <c r="C56" s="6"/>
      <c r="D56" s="7" t="s">
        <v>51</v>
      </c>
      <c r="E56" s="98">
        <f t="shared" si="1"/>
        <v>0</v>
      </c>
      <c r="F56" s="6" t="s">
        <v>21</v>
      </c>
      <c r="G56" s="14">
        <v>0</v>
      </c>
      <c r="H56" s="15">
        <f t="shared" si="0"/>
        <v>0</v>
      </c>
      <c r="I56" s="117"/>
      <c r="P56" s="33"/>
      <c r="Q56" s="33"/>
    </row>
    <row r="57" spans="1:17" x14ac:dyDescent="0.2">
      <c r="A57" s="5"/>
      <c r="B57" s="38"/>
      <c r="C57" s="6"/>
      <c r="D57" s="7" t="s">
        <v>53</v>
      </c>
      <c r="E57" s="98">
        <f t="shared" si="1"/>
        <v>0.23</v>
      </c>
      <c r="F57" s="6" t="s">
        <v>21</v>
      </c>
      <c r="G57" s="14">
        <v>20000</v>
      </c>
      <c r="H57" s="15">
        <f t="shared" si="0"/>
        <v>4600</v>
      </c>
      <c r="I57" s="117"/>
      <c r="P57" s="33"/>
      <c r="Q57" s="33"/>
    </row>
    <row r="58" spans="1:17" x14ac:dyDescent="0.2">
      <c r="A58" s="5"/>
      <c r="B58" s="38"/>
      <c r="C58" s="6"/>
      <c r="D58" s="7" t="s">
        <v>49</v>
      </c>
      <c r="E58" s="98">
        <f t="shared" si="1"/>
        <v>0</v>
      </c>
      <c r="F58" s="6" t="s">
        <v>21</v>
      </c>
      <c r="G58" s="14">
        <v>0</v>
      </c>
      <c r="H58" s="15">
        <f t="shared" si="0"/>
        <v>0</v>
      </c>
      <c r="I58" s="117"/>
      <c r="P58" s="33"/>
      <c r="Q58" s="33"/>
    </row>
    <row r="59" spans="1:17" x14ac:dyDescent="0.2">
      <c r="A59" s="5"/>
      <c r="B59" s="38"/>
      <c r="C59" s="6"/>
      <c r="D59" s="7" t="s">
        <v>54</v>
      </c>
      <c r="E59" s="98">
        <f t="shared" si="1"/>
        <v>0</v>
      </c>
      <c r="F59" s="6" t="s">
        <v>21</v>
      </c>
      <c r="G59" s="14">
        <v>0</v>
      </c>
      <c r="H59" s="15">
        <f t="shared" si="0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46</v>
      </c>
      <c r="E60" s="98">
        <v>0</v>
      </c>
      <c r="F60" s="6" t="s">
        <v>21</v>
      </c>
      <c r="G60" s="14">
        <v>0</v>
      </c>
      <c r="H60" s="15">
        <f t="shared" si="0"/>
        <v>0</v>
      </c>
      <c r="I60" s="117"/>
      <c r="J60" s="33"/>
      <c r="P60" s="33"/>
      <c r="Q60" s="33"/>
    </row>
    <row r="61" spans="1:17" x14ac:dyDescent="0.2">
      <c r="A61" s="5"/>
      <c r="B61" s="38"/>
      <c r="C61" s="6"/>
      <c r="D61" s="7" t="s">
        <v>100</v>
      </c>
      <c r="E61" s="98">
        <f>E24</f>
        <v>0</v>
      </c>
      <c r="F61" s="6" t="s">
        <v>21</v>
      </c>
      <c r="G61" s="14">
        <v>0</v>
      </c>
      <c r="H61" s="15">
        <f t="shared" si="0"/>
        <v>0</v>
      </c>
      <c r="I61" s="117"/>
      <c r="J61" s="33">
        <f>SUM(H10:H61)</f>
        <v>4332396.4218549132</v>
      </c>
      <c r="P61" s="33"/>
      <c r="Q61" s="33"/>
    </row>
    <row r="62" spans="1:17" x14ac:dyDescent="0.2">
      <c r="A62" s="5"/>
      <c r="B62" s="38"/>
      <c r="C62" s="6"/>
      <c r="D62" s="7"/>
      <c r="E62" s="98"/>
      <c r="F62" s="6"/>
      <c r="G62" s="14"/>
      <c r="H62" s="15"/>
      <c r="I62" s="117"/>
      <c r="P62" s="33"/>
      <c r="Q62" s="33"/>
    </row>
    <row r="63" spans="1:17" x14ac:dyDescent="0.2">
      <c r="A63" s="95"/>
      <c r="B63" s="52"/>
      <c r="C63" s="6"/>
      <c r="D63" s="46" t="s">
        <v>104</v>
      </c>
      <c r="E63" s="98"/>
      <c r="F63" s="6"/>
      <c r="G63" s="14"/>
      <c r="H63" s="15"/>
      <c r="I63" s="117"/>
      <c r="K63" s="93"/>
      <c r="P63" s="33"/>
      <c r="Q63" s="33"/>
    </row>
    <row r="64" spans="1:17" x14ac:dyDescent="0.2">
      <c r="A64" s="95"/>
      <c r="B64" s="52"/>
      <c r="C64" s="6"/>
      <c r="D64" s="7" t="s">
        <v>137</v>
      </c>
      <c r="E64" s="98">
        <v>1</v>
      </c>
      <c r="F64" s="6" t="s">
        <v>35</v>
      </c>
      <c r="G64" s="14">
        <v>1980000</v>
      </c>
      <c r="H64" s="15">
        <f t="shared" si="0"/>
        <v>1980000</v>
      </c>
      <c r="I64" s="117"/>
      <c r="K64" s="45"/>
      <c r="L64" s="45"/>
      <c r="P64" s="33"/>
      <c r="Q64" s="47"/>
    </row>
    <row r="65" spans="1:17" x14ac:dyDescent="0.2">
      <c r="A65" s="95"/>
      <c r="B65" s="52"/>
      <c r="C65" s="6"/>
      <c r="D65" s="7" t="s">
        <v>145</v>
      </c>
      <c r="E65" s="98">
        <v>1</v>
      </c>
      <c r="F65" s="6" t="s">
        <v>35</v>
      </c>
      <c r="G65" s="119">
        <v>15000000</v>
      </c>
      <c r="H65" s="15">
        <f t="shared" si="0"/>
        <v>15000000</v>
      </c>
      <c r="I65" s="117"/>
      <c r="K65" s="45"/>
      <c r="L65" s="45"/>
      <c r="P65" s="33"/>
      <c r="Q65" s="47"/>
    </row>
    <row r="66" spans="1:17" x14ac:dyDescent="0.2">
      <c r="A66" s="95"/>
      <c r="B66" s="52"/>
      <c r="C66" s="6"/>
      <c r="D66" s="7"/>
      <c r="E66" s="98"/>
      <c r="F66" s="6"/>
      <c r="G66" s="14"/>
      <c r="H66" s="15"/>
      <c r="I66" s="117"/>
      <c r="K66" s="45"/>
      <c r="L66" s="45"/>
      <c r="P66" s="33"/>
      <c r="Q66" s="47"/>
    </row>
    <row r="67" spans="1:17" x14ac:dyDescent="0.2">
      <c r="A67" s="95"/>
      <c r="B67" s="52"/>
      <c r="C67" s="6"/>
      <c r="D67" s="7" t="s">
        <v>144</v>
      </c>
      <c r="E67" s="102">
        <v>151470</v>
      </c>
      <c r="F67" s="6" t="s">
        <v>118</v>
      </c>
      <c r="G67" s="119">
        <v>484</v>
      </c>
      <c r="H67" s="15">
        <f t="shared" si="0"/>
        <v>73311480</v>
      </c>
      <c r="I67" s="117"/>
      <c r="K67" s="45" t="s">
        <v>130</v>
      </c>
      <c r="L67" s="45"/>
      <c r="P67" s="33"/>
      <c r="Q67" s="47"/>
    </row>
    <row r="68" spans="1:17" x14ac:dyDescent="0.2">
      <c r="A68" s="95"/>
      <c r="B68" s="52"/>
      <c r="C68" s="6"/>
      <c r="D68" s="7" t="s">
        <v>140</v>
      </c>
      <c r="E68" s="98">
        <v>380000</v>
      </c>
      <c r="F68" s="6" t="s">
        <v>118</v>
      </c>
      <c r="G68" s="14">
        <v>115</v>
      </c>
      <c r="H68" s="15">
        <f t="shared" si="0"/>
        <v>43700000</v>
      </c>
      <c r="I68" s="117"/>
      <c r="K68" s="45" t="s">
        <v>130</v>
      </c>
      <c r="L68" s="45"/>
      <c r="P68" s="33"/>
      <c r="Q68" s="47"/>
    </row>
    <row r="69" spans="1:17" x14ac:dyDescent="0.2">
      <c r="A69" s="95"/>
      <c r="B69" s="52"/>
      <c r="C69" s="6"/>
      <c r="D69" s="7" t="s">
        <v>138</v>
      </c>
      <c r="E69" s="102">
        <v>225000</v>
      </c>
      <c r="F69" s="6" t="s">
        <v>118</v>
      </c>
      <c r="G69" s="14">
        <v>95</v>
      </c>
      <c r="H69" s="15">
        <f t="shared" si="0"/>
        <v>21375000</v>
      </c>
      <c r="I69" s="117"/>
      <c r="K69" s="45" t="s">
        <v>130</v>
      </c>
      <c r="L69" s="45"/>
      <c r="P69" s="33"/>
      <c r="Q69" s="47"/>
    </row>
    <row r="70" spans="1:17" x14ac:dyDescent="0.2">
      <c r="A70" s="95"/>
      <c r="B70" s="52"/>
      <c r="C70" s="6"/>
      <c r="D70" s="7"/>
      <c r="E70" s="98"/>
      <c r="F70" s="6"/>
      <c r="G70" s="14"/>
      <c r="H70" s="15"/>
      <c r="I70" s="117"/>
      <c r="K70" s="107"/>
      <c r="L70" s="45"/>
      <c r="P70" s="33"/>
      <c r="Q70" s="47"/>
    </row>
    <row r="71" spans="1:17" x14ac:dyDescent="0.2">
      <c r="A71" s="95"/>
      <c r="B71" s="52"/>
      <c r="C71" s="6"/>
      <c r="D71" s="7" t="s">
        <v>109</v>
      </c>
      <c r="E71" s="102">
        <v>3</v>
      </c>
      <c r="F71" s="6" t="s">
        <v>35</v>
      </c>
      <c r="G71" s="14">
        <v>8500</v>
      </c>
      <c r="H71" s="15">
        <f t="shared" si="0"/>
        <v>25500</v>
      </c>
      <c r="I71" s="117"/>
      <c r="K71" s="45"/>
      <c r="P71" s="33"/>
      <c r="Q71" s="47"/>
    </row>
    <row r="72" spans="1:17" x14ac:dyDescent="0.2">
      <c r="A72" s="96"/>
      <c r="B72" s="52"/>
      <c r="C72" s="6"/>
      <c r="D72" s="7"/>
      <c r="E72" s="42"/>
      <c r="F72" s="6"/>
      <c r="G72" s="14"/>
      <c r="H72" s="15"/>
      <c r="I72" s="117"/>
      <c r="J72" s="33"/>
      <c r="K72" s="93"/>
      <c r="P72" s="33"/>
    </row>
    <row r="73" spans="1:17" ht="12.75" customHeight="1" x14ac:dyDescent="0.2">
      <c r="A73" s="41"/>
      <c r="B73" s="38"/>
      <c r="C73" s="6"/>
      <c r="D73" s="46" t="s">
        <v>37</v>
      </c>
      <c r="E73" s="29"/>
      <c r="F73" s="6"/>
      <c r="G73" s="14"/>
      <c r="H73" s="15"/>
      <c r="I73" s="117"/>
      <c r="K73" s="33"/>
      <c r="P73" s="33"/>
      <c r="Q73" s="33"/>
    </row>
    <row r="74" spans="1:17" x14ac:dyDescent="0.2">
      <c r="A74" s="41"/>
      <c r="B74" s="38"/>
      <c r="C74" s="6"/>
      <c r="D74" s="7" t="s">
        <v>41</v>
      </c>
      <c r="E74" s="29">
        <v>1</v>
      </c>
      <c r="F74" s="6" t="s">
        <v>15</v>
      </c>
      <c r="G74" s="14">
        <v>584164</v>
      </c>
      <c r="H74" s="15">
        <f t="shared" si="0"/>
        <v>584164</v>
      </c>
      <c r="I74" s="117"/>
      <c r="J74" s="33">
        <f>SUM(H64:H74)</f>
        <v>155976144</v>
      </c>
      <c r="K74" s="33"/>
      <c r="P74" s="33"/>
      <c r="Q74" s="33"/>
    </row>
    <row r="75" spans="1:17" x14ac:dyDescent="0.2">
      <c r="A75" s="41"/>
      <c r="B75" s="38"/>
      <c r="C75" s="6"/>
      <c r="D75" s="7"/>
      <c r="E75" s="29"/>
      <c r="F75" s="6"/>
      <c r="G75" s="14"/>
      <c r="H75" s="15"/>
      <c r="I75" s="117"/>
      <c r="J75" s="33"/>
      <c r="K75" s="33"/>
    </row>
    <row r="76" spans="1:17" x14ac:dyDescent="0.2">
      <c r="A76" s="5"/>
      <c r="B76" s="8"/>
      <c r="C76" s="8"/>
      <c r="D76" s="9" t="s">
        <v>38</v>
      </c>
      <c r="E76" s="17">
        <v>1</v>
      </c>
      <c r="F76" s="8" t="s">
        <v>15</v>
      </c>
      <c r="G76" s="14">
        <v>23396880</v>
      </c>
      <c r="H76" s="15">
        <f>E76*G76</f>
        <v>23396880</v>
      </c>
      <c r="I76" s="117"/>
      <c r="J76" s="33">
        <f>0.15*J74</f>
        <v>23396421.599999998</v>
      </c>
      <c r="K76" s="33"/>
      <c r="P76" s="33"/>
      <c r="Q76" s="33"/>
    </row>
    <row r="77" spans="1:17" ht="13.5" thickBot="1" x14ac:dyDescent="0.25">
      <c r="A77" s="30"/>
      <c r="B77" s="10" t="s">
        <v>14</v>
      </c>
      <c r="C77" s="10" t="s">
        <v>14</v>
      </c>
      <c r="D77" s="11" t="s">
        <v>39</v>
      </c>
      <c r="E77" s="28">
        <v>1</v>
      </c>
      <c r="F77" s="10" t="s">
        <v>15</v>
      </c>
      <c r="G77" s="100">
        <v>1949579</v>
      </c>
      <c r="H77" s="101">
        <f>E77*G77</f>
        <v>1949579</v>
      </c>
      <c r="I77" s="117"/>
      <c r="J77" s="33">
        <f>0.45*J61</f>
        <v>1949578.3898347111</v>
      </c>
      <c r="K77" s="33"/>
    </row>
    <row r="78" spans="1:17" ht="13.5" thickTop="1" x14ac:dyDescent="0.2">
      <c r="A78" s="1" t="s">
        <v>33</v>
      </c>
      <c r="B78" s="48"/>
      <c r="C78" s="31" t="s">
        <v>21</v>
      </c>
      <c r="D78" s="23" t="s">
        <v>16</v>
      </c>
      <c r="E78" s="1" t="s">
        <v>17</v>
      </c>
      <c r="G78" s="12" t="s">
        <v>18</v>
      </c>
      <c r="H78" s="12">
        <v>185655000</v>
      </c>
      <c r="J78" s="33">
        <f>SUM(J61:J77)</f>
        <v>185654540.41168961</v>
      </c>
    </row>
    <row r="79" spans="1:17" ht="13.5" thickBot="1" x14ac:dyDescent="0.25">
      <c r="D79" s="24" t="s">
        <v>30</v>
      </c>
      <c r="E79" s="1" t="s">
        <v>17</v>
      </c>
      <c r="F79" s="21"/>
      <c r="G79" s="12" t="s">
        <v>18</v>
      </c>
      <c r="H79" s="36">
        <v>27945000</v>
      </c>
      <c r="I79" s="115"/>
      <c r="J79" s="33">
        <f>0.15*J78</f>
        <v>27848181.061753441</v>
      </c>
    </row>
    <row r="80" spans="1:17" x14ac:dyDescent="0.2">
      <c r="D80" s="23" t="s">
        <v>19</v>
      </c>
      <c r="E80" s="1" t="s">
        <v>17</v>
      </c>
      <c r="G80" s="12" t="s">
        <v>18</v>
      </c>
      <c r="H80" s="49">
        <v>213600000</v>
      </c>
      <c r="I80" s="49"/>
      <c r="J80" s="33">
        <f>SUM(J78:J79)</f>
        <v>213502721.47344306</v>
      </c>
    </row>
    <row r="82" spans="3:4" x14ac:dyDescent="0.2">
      <c r="C82" s="39" t="s">
        <v>32</v>
      </c>
      <c r="D82" s="31" t="s">
        <v>34</v>
      </c>
    </row>
  </sheetData>
  <printOptions horizontalCentered="1"/>
  <pageMargins left="0.25" right="0.25" top="0.63" bottom="0.5" header="0.25" footer="0.5"/>
  <pageSetup scale="75" orientation="portrait" r:id="rId1"/>
  <headerFooter alignWithMargins="0">
    <oddHeader>&amp;CNorth Carolina Department of Transportation
Preliminary Estimate&amp;R[Page]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I105"/>
  <sheetViews>
    <sheetView workbookViewId="0">
      <selection activeCell="Q31" sqref="Q31"/>
    </sheetView>
  </sheetViews>
  <sheetFormatPr defaultRowHeight="12.75" x14ac:dyDescent="0.2"/>
  <cols>
    <col min="1" max="1" width="9.33203125" style="55"/>
    <col min="2" max="2" width="9.5" style="55" customWidth="1"/>
    <col min="3" max="3" width="12.5" style="55" customWidth="1"/>
    <col min="4" max="4" width="12.83203125" style="55" customWidth="1"/>
    <col min="5" max="5" width="3.1640625" style="55" customWidth="1"/>
    <col min="6" max="6" width="16.33203125" style="55" customWidth="1"/>
    <col min="7" max="7" width="19.6640625" style="55" customWidth="1"/>
    <col min="8" max="8" width="18.6640625" style="55" customWidth="1"/>
    <col min="9" max="9" width="15.33203125" style="55" customWidth="1"/>
    <col min="10" max="257" width="9.33203125" style="55"/>
    <col min="258" max="258" width="9.5" style="55" customWidth="1"/>
    <col min="259" max="259" width="12.5" style="55" customWidth="1"/>
    <col min="260" max="260" width="12.83203125" style="55" customWidth="1"/>
    <col min="261" max="261" width="3.1640625" style="55" customWidth="1"/>
    <col min="262" max="262" width="16.33203125" style="55" customWidth="1"/>
    <col min="263" max="263" width="17.83203125" style="55" customWidth="1"/>
    <col min="264" max="264" width="18.6640625" style="55" customWidth="1"/>
    <col min="265" max="265" width="15.33203125" style="55" customWidth="1"/>
    <col min="266" max="513" width="9.33203125" style="55"/>
    <col min="514" max="514" width="9.5" style="55" customWidth="1"/>
    <col min="515" max="515" width="12.5" style="55" customWidth="1"/>
    <col min="516" max="516" width="12.83203125" style="55" customWidth="1"/>
    <col min="517" max="517" width="3.1640625" style="55" customWidth="1"/>
    <col min="518" max="518" width="16.33203125" style="55" customWidth="1"/>
    <col min="519" max="519" width="17.83203125" style="55" customWidth="1"/>
    <col min="520" max="520" width="18.6640625" style="55" customWidth="1"/>
    <col min="521" max="521" width="15.33203125" style="55" customWidth="1"/>
    <col min="522" max="769" width="9.33203125" style="55"/>
    <col min="770" max="770" width="9.5" style="55" customWidth="1"/>
    <col min="771" max="771" width="12.5" style="55" customWidth="1"/>
    <col min="772" max="772" width="12.83203125" style="55" customWidth="1"/>
    <col min="773" max="773" width="3.1640625" style="55" customWidth="1"/>
    <col min="774" max="774" width="16.33203125" style="55" customWidth="1"/>
    <col min="775" max="775" width="17.83203125" style="55" customWidth="1"/>
    <col min="776" max="776" width="18.6640625" style="55" customWidth="1"/>
    <col min="777" max="777" width="15.33203125" style="55" customWidth="1"/>
    <col min="778" max="1025" width="9.33203125" style="55"/>
    <col min="1026" max="1026" width="9.5" style="55" customWidth="1"/>
    <col min="1027" max="1027" width="12.5" style="55" customWidth="1"/>
    <col min="1028" max="1028" width="12.83203125" style="55" customWidth="1"/>
    <col min="1029" max="1029" width="3.1640625" style="55" customWidth="1"/>
    <col min="1030" max="1030" width="16.33203125" style="55" customWidth="1"/>
    <col min="1031" max="1031" width="17.83203125" style="55" customWidth="1"/>
    <col min="1032" max="1032" width="18.6640625" style="55" customWidth="1"/>
    <col min="1033" max="1033" width="15.33203125" style="55" customWidth="1"/>
    <col min="1034" max="1281" width="9.33203125" style="55"/>
    <col min="1282" max="1282" width="9.5" style="55" customWidth="1"/>
    <col min="1283" max="1283" width="12.5" style="55" customWidth="1"/>
    <col min="1284" max="1284" width="12.83203125" style="55" customWidth="1"/>
    <col min="1285" max="1285" width="3.1640625" style="55" customWidth="1"/>
    <col min="1286" max="1286" width="16.33203125" style="55" customWidth="1"/>
    <col min="1287" max="1287" width="17.83203125" style="55" customWidth="1"/>
    <col min="1288" max="1288" width="18.6640625" style="55" customWidth="1"/>
    <col min="1289" max="1289" width="15.33203125" style="55" customWidth="1"/>
    <col min="1290" max="1537" width="9.33203125" style="55"/>
    <col min="1538" max="1538" width="9.5" style="55" customWidth="1"/>
    <col min="1539" max="1539" width="12.5" style="55" customWidth="1"/>
    <col min="1540" max="1540" width="12.83203125" style="55" customWidth="1"/>
    <col min="1541" max="1541" width="3.1640625" style="55" customWidth="1"/>
    <col min="1542" max="1542" width="16.33203125" style="55" customWidth="1"/>
    <col min="1543" max="1543" width="17.83203125" style="55" customWidth="1"/>
    <col min="1544" max="1544" width="18.6640625" style="55" customWidth="1"/>
    <col min="1545" max="1545" width="15.33203125" style="55" customWidth="1"/>
    <col min="1546" max="1793" width="9.33203125" style="55"/>
    <col min="1794" max="1794" width="9.5" style="55" customWidth="1"/>
    <col min="1795" max="1795" width="12.5" style="55" customWidth="1"/>
    <col min="1796" max="1796" width="12.83203125" style="55" customWidth="1"/>
    <col min="1797" max="1797" width="3.1640625" style="55" customWidth="1"/>
    <col min="1798" max="1798" width="16.33203125" style="55" customWidth="1"/>
    <col min="1799" max="1799" width="17.83203125" style="55" customWidth="1"/>
    <col min="1800" max="1800" width="18.6640625" style="55" customWidth="1"/>
    <col min="1801" max="1801" width="15.33203125" style="55" customWidth="1"/>
    <col min="1802" max="2049" width="9.33203125" style="55"/>
    <col min="2050" max="2050" width="9.5" style="55" customWidth="1"/>
    <col min="2051" max="2051" width="12.5" style="55" customWidth="1"/>
    <col min="2052" max="2052" width="12.83203125" style="55" customWidth="1"/>
    <col min="2053" max="2053" width="3.1640625" style="55" customWidth="1"/>
    <col min="2054" max="2054" width="16.33203125" style="55" customWidth="1"/>
    <col min="2055" max="2055" width="17.83203125" style="55" customWidth="1"/>
    <col min="2056" max="2056" width="18.6640625" style="55" customWidth="1"/>
    <col min="2057" max="2057" width="15.33203125" style="55" customWidth="1"/>
    <col min="2058" max="2305" width="9.33203125" style="55"/>
    <col min="2306" max="2306" width="9.5" style="55" customWidth="1"/>
    <col min="2307" max="2307" width="12.5" style="55" customWidth="1"/>
    <col min="2308" max="2308" width="12.83203125" style="55" customWidth="1"/>
    <col min="2309" max="2309" width="3.1640625" style="55" customWidth="1"/>
    <col min="2310" max="2310" width="16.33203125" style="55" customWidth="1"/>
    <col min="2311" max="2311" width="17.83203125" style="55" customWidth="1"/>
    <col min="2312" max="2312" width="18.6640625" style="55" customWidth="1"/>
    <col min="2313" max="2313" width="15.33203125" style="55" customWidth="1"/>
    <col min="2314" max="2561" width="9.33203125" style="55"/>
    <col min="2562" max="2562" width="9.5" style="55" customWidth="1"/>
    <col min="2563" max="2563" width="12.5" style="55" customWidth="1"/>
    <col min="2564" max="2564" width="12.83203125" style="55" customWidth="1"/>
    <col min="2565" max="2565" width="3.1640625" style="55" customWidth="1"/>
    <col min="2566" max="2566" width="16.33203125" style="55" customWidth="1"/>
    <col min="2567" max="2567" width="17.83203125" style="55" customWidth="1"/>
    <col min="2568" max="2568" width="18.6640625" style="55" customWidth="1"/>
    <col min="2569" max="2569" width="15.33203125" style="55" customWidth="1"/>
    <col min="2570" max="2817" width="9.33203125" style="55"/>
    <col min="2818" max="2818" width="9.5" style="55" customWidth="1"/>
    <col min="2819" max="2819" width="12.5" style="55" customWidth="1"/>
    <col min="2820" max="2820" width="12.83203125" style="55" customWidth="1"/>
    <col min="2821" max="2821" width="3.1640625" style="55" customWidth="1"/>
    <col min="2822" max="2822" width="16.33203125" style="55" customWidth="1"/>
    <col min="2823" max="2823" width="17.83203125" style="55" customWidth="1"/>
    <col min="2824" max="2824" width="18.6640625" style="55" customWidth="1"/>
    <col min="2825" max="2825" width="15.33203125" style="55" customWidth="1"/>
    <col min="2826" max="3073" width="9.33203125" style="55"/>
    <col min="3074" max="3074" width="9.5" style="55" customWidth="1"/>
    <col min="3075" max="3075" width="12.5" style="55" customWidth="1"/>
    <col min="3076" max="3076" width="12.83203125" style="55" customWidth="1"/>
    <col min="3077" max="3077" width="3.1640625" style="55" customWidth="1"/>
    <col min="3078" max="3078" width="16.33203125" style="55" customWidth="1"/>
    <col min="3079" max="3079" width="17.83203125" style="55" customWidth="1"/>
    <col min="3080" max="3080" width="18.6640625" style="55" customWidth="1"/>
    <col min="3081" max="3081" width="15.33203125" style="55" customWidth="1"/>
    <col min="3082" max="3329" width="9.33203125" style="55"/>
    <col min="3330" max="3330" width="9.5" style="55" customWidth="1"/>
    <col min="3331" max="3331" width="12.5" style="55" customWidth="1"/>
    <col min="3332" max="3332" width="12.83203125" style="55" customWidth="1"/>
    <col min="3333" max="3333" width="3.1640625" style="55" customWidth="1"/>
    <col min="3334" max="3334" width="16.33203125" style="55" customWidth="1"/>
    <col min="3335" max="3335" width="17.83203125" style="55" customWidth="1"/>
    <col min="3336" max="3336" width="18.6640625" style="55" customWidth="1"/>
    <col min="3337" max="3337" width="15.33203125" style="55" customWidth="1"/>
    <col min="3338" max="3585" width="9.33203125" style="55"/>
    <col min="3586" max="3586" width="9.5" style="55" customWidth="1"/>
    <col min="3587" max="3587" width="12.5" style="55" customWidth="1"/>
    <col min="3588" max="3588" width="12.83203125" style="55" customWidth="1"/>
    <col min="3589" max="3589" width="3.1640625" style="55" customWidth="1"/>
    <col min="3590" max="3590" width="16.33203125" style="55" customWidth="1"/>
    <col min="3591" max="3591" width="17.83203125" style="55" customWidth="1"/>
    <col min="3592" max="3592" width="18.6640625" style="55" customWidth="1"/>
    <col min="3593" max="3593" width="15.33203125" style="55" customWidth="1"/>
    <col min="3594" max="3841" width="9.33203125" style="55"/>
    <col min="3842" max="3842" width="9.5" style="55" customWidth="1"/>
    <col min="3843" max="3843" width="12.5" style="55" customWidth="1"/>
    <col min="3844" max="3844" width="12.83203125" style="55" customWidth="1"/>
    <col min="3845" max="3845" width="3.1640625" style="55" customWidth="1"/>
    <col min="3846" max="3846" width="16.33203125" style="55" customWidth="1"/>
    <col min="3847" max="3847" width="17.83203125" style="55" customWidth="1"/>
    <col min="3848" max="3848" width="18.6640625" style="55" customWidth="1"/>
    <col min="3849" max="3849" width="15.33203125" style="55" customWidth="1"/>
    <col min="3850" max="4097" width="9.33203125" style="55"/>
    <col min="4098" max="4098" width="9.5" style="55" customWidth="1"/>
    <col min="4099" max="4099" width="12.5" style="55" customWidth="1"/>
    <col min="4100" max="4100" width="12.83203125" style="55" customWidth="1"/>
    <col min="4101" max="4101" width="3.1640625" style="55" customWidth="1"/>
    <col min="4102" max="4102" width="16.33203125" style="55" customWidth="1"/>
    <col min="4103" max="4103" width="17.83203125" style="55" customWidth="1"/>
    <col min="4104" max="4104" width="18.6640625" style="55" customWidth="1"/>
    <col min="4105" max="4105" width="15.33203125" style="55" customWidth="1"/>
    <col min="4106" max="4353" width="9.33203125" style="55"/>
    <col min="4354" max="4354" width="9.5" style="55" customWidth="1"/>
    <col min="4355" max="4355" width="12.5" style="55" customWidth="1"/>
    <col min="4356" max="4356" width="12.83203125" style="55" customWidth="1"/>
    <col min="4357" max="4357" width="3.1640625" style="55" customWidth="1"/>
    <col min="4358" max="4358" width="16.33203125" style="55" customWidth="1"/>
    <col min="4359" max="4359" width="17.83203125" style="55" customWidth="1"/>
    <col min="4360" max="4360" width="18.6640625" style="55" customWidth="1"/>
    <col min="4361" max="4361" width="15.33203125" style="55" customWidth="1"/>
    <col min="4362" max="4609" width="9.33203125" style="55"/>
    <col min="4610" max="4610" width="9.5" style="55" customWidth="1"/>
    <col min="4611" max="4611" width="12.5" style="55" customWidth="1"/>
    <col min="4612" max="4612" width="12.83203125" style="55" customWidth="1"/>
    <col min="4613" max="4613" width="3.1640625" style="55" customWidth="1"/>
    <col min="4614" max="4614" width="16.33203125" style="55" customWidth="1"/>
    <col min="4615" max="4615" width="17.83203125" style="55" customWidth="1"/>
    <col min="4616" max="4616" width="18.6640625" style="55" customWidth="1"/>
    <col min="4617" max="4617" width="15.33203125" style="55" customWidth="1"/>
    <col min="4618" max="4865" width="9.33203125" style="55"/>
    <col min="4866" max="4866" width="9.5" style="55" customWidth="1"/>
    <col min="4867" max="4867" width="12.5" style="55" customWidth="1"/>
    <col min="4868" max="4868" width="12.83203125" style="55" customWidth="1"/>
    <col min="4869" max="4869" width="3.1640625" style="55" customWidth="1"/>
    <col min="4870" max="4870" width="16.33203125" style="55" customWidth="1"/>
    <col min="4871" max="4871" width="17.83203125" style="55" customWidth="1"/>
    <col min="4872" max="4872" width="18.6640625" style="55" customWidth="1"/>
    <col min="4873" max="4873" width="15.33203125" style="55" customWidth="1"/>
    <col min="4874" max="5121" width="9.33203125" style="55"/>
    <col min="5122" max="5122" width="9.5" style="55" customWidth="1"/>
    <col min="5123" max="5123" width="12.5" style="55" customWidth="1"/>
    <col min="5124" max="5124" width="12.83203125" style="55" customWidth="1"/>
    <col min="5125" max="5125" width="3.1640625" style="55" customWidth="1"/>
    <col min="5126" max="5126" width="16.33203125" style="55" customWidth="1"/>
    <col min="5127" max="5127" width="17.83203125" style="55" customWidth="1"/>
    <col min="5128" max="5128" width="18.6640625" style="55" customWidth="1"/>
    <col min="5129" max="5129" width="15.33203125" style="55" customWidth="1"/>
    <col min="5130" max="5377" width="9.33203125" style="55"/>
    <col min="5378" max="5378" width="9.5" style="55" customWidth="1"/>
    <col min="5379" max="5379" width="12.5" style="55" customWidth="1"/>
    <col min="5380" max="5380" width="12.83203125" style="55" customWidth="1"/>
    <col min="5381" max="5381" width="3.1640625" style="55" customWidth="1"/>
    <col min="5382" max="5382" width="16.33203125" style="55" customWidth="1"/>
    <col min="5383" max="5383" width="17.83203125" style="55" customWidth="1"/>
    <col min="5384" max="5384" width="18.6640625" style="55" customWidth="1"/>
    <col min="5385" max="5385" width="15.33203125" style="55" customWidth="1"/>
    <col min="5386" max="5633" width="9.33203125" style="55"/>
    <col min="5634" max="5634" width="9.5" style="55" customWidth="1"/>
    <col min="5635" max="5635" width="12.5" style="55" customWidth="1"/>
    <col min="5636" max="5636" width="12.83203125" style="55" customWidth="1"/>
    <col min="5637" max="5637" width="3.1640625" style="55" customWidth="1"/>
    <col min="5638" max="5638" width="16.33203125" style="55" customWidth="1"/>
    <col min="5639" max="5639" width="17.83203125" style="55" customWidth="1"/>
    <col min="5640" max="5640" width="18.6640625" style="55" customWidth="1"/>
    <col min="5641" max="5641" width="15.33203125" style="55" customWidth="1"/>
    <col min="5642" max="5889" width="9.33203125" style="55"/>
    <col min="5890" max="5890" width="9.5" style="55" customWidth="1"/>
    <col min="5891" max="5891" width="12.5" style="55" customWidth="1"/>
    <col min="5892" max="5892" width="12.83203125" style="55" customWidth="1"/>
    <col min="5893" max="5893" width="3.1640625" style="55" customWidth="1"/>
    <col min="5894" max="5894" width="16.33203125" style="55" customWidth="1"/>
    <col min="5895" max="5895" width="17.83203125" style="55" customWidth="1"/>
    <col min="5896" max="5896" width="18.6640625" style="55" customWidth="1"/>
    <col min="5897" max="5897" width="15.33203125" style="55" customWidth="1"/>
    <col min="5898" max="6145" width="9.33203125" style="55"/>
    <col min="6146" max="6146" width="9.5" style="55" customWidth="1"/>
    <col min="6147" max="6147" width="12.5" style="55" customWidth="1"/>
    <col min="6148" max="6148" width="12.83203125" style="55" customWidth="1"/>
    <col min="6149" max="6149" width="3.1640625" style="55" customWidth="1"/>
    <col min="6150" max="6150" width="16.33203125" style="55" customWidth="1"/>
    <col min="6151" max="6151" width="17.83203125" style="55" customWidth="1"/>
    <col min="6152" max="6152" width="18.6640625" style="55" customWidth="1"/>
    <col min="6153" max="6153" width="15.33203125" style="55" customWidth="1"/>
    <col min="6154" max="6401" width="9.33203125" style="55"/>
    <col min="6402" max="6402" width="9.5" style="55" customWidth="1"/>
    <col min="6403" max="6403" width="12.5" style="55" customWidth="1"/>
    <col min="6404" max="6404" width="12.83203125" style="55" customWidth="1"/>
    <col min="6405" max="6405" width="3.1640625" style="55" customWidth="1"/>
    <col min="6406" max="6406" width="16.33203125" style="55" customWidth="1"/>
    <col min="6407" max="6407" width="17.83203125" style="55" customWidth="1"/>
    <col min="6408" max="6408" width="18.6640625" style="55" customWidth="1"/>
    <col min="6409" max="6409" width="15.33203125" style="55" customWidth="1"/>
    <col min="6410" max="6657" width="9.33203125" style="55"/>
    <col min="6658" max="6658" width="9.5" style="55" customWidth="1"/>
    <col min="6659" max="6659" width="12.5" style="55" customWidth="1"/>
    <col min="6660" max="6660" width="12.83203125" style="55" customWidth="1"/>
    <col min="6661" max="6661" width="3.1640625" style="55" customWidth="1"/>
    <col min="6662" max="6662" width="16.33203125" style="55" customWidth="1"/>
    <col min="6663" max="6663" width="17.83203125" style="55" customWidth="1"/>
    <col min="6664" max="6664" width="18.6640625" style="55" customWidth="1"/>
    <col min="6665" max="6665" width="15.33203125" style="55" customWidth="1"/>
    <col min="6666" max="6913" width="9.33203125" style="55"/>
    <col min="6914" max="6914" width="9.5" style="55" customWidth="1"/>
    <col min="6915" max="6915" width="12.5" style="55" customWidth="1"/>
    <col min="6916" max="6916" width="12.83203125" style="55" customWidth="1"/>
    <col min="6917" max="6917" width="3.1640625" style="55" customWidth="1"/>
    <col min="6918" max="6918" width="16.33203125" style="55" customWidth="1"/>
    <col min="6919" max="6919" width="17.83203125" style="55" customWidth="1"/>
    <col min="6920" max="6920" width="18.6640625" style="55" customWidth="1"/>
    <col min="6921" max="6921" width="15.33203125" style="55" customWidth="1"/>
    <col min="6922" max="7169" width="9.33203125" style="55"/>
    <col min="7170" max="7170" width="9.5" style="55" customWidth="1"/>
    <col min="7171" max="7171" width="12.5" style="55" customWidth="1"/>
    <col min="7172" max="7172" width="12.83203125" style="55" customWidth="1"/>
    <col min="7173" max="7173" width="3.1640625" style="55" customWidth="1"/>
    <col min="7174" max="7174" width="16.33203125" style="55" customWidth="1"/>
    <col min="7175" max="7175" width="17.83203125" style="55" customWidth="1"/>
    <col min="7176" max="7176" width="18.6640625" style="55" customWidth="1"/>
    <col min="7177" max="7177" width="15.33203125" style="55" customWidth="1"/>
    <col min="7178" max="7425" width="9.33203125" style="55"/>
    <col min="7426" max="7426" width="9.5" style="55" customWidth="1"/>
    <col min="7427" max="7427" width="12.5" style="55" customWidth="1"/>
    <col min="7428" max="7428" width="12.83203125" style="55" customWidth="1"/>
    <col min="7429" max="7429" width="3.1640625" style="55" customWidth="1"/>
    <col min="7430" max="7430" width="16.33203125" style="55" customWidth="1"/>
    <col min="7431" max="7431" width="17.83203125" style="55" customWidth="1"/>
    <col min="7432" max="7432" width="18.6640625" style="55" customWidth="1"/>
    <col min="7433" max="7433" width="15.33203125" style="55" customWidth="1"/>
    <col min="7434" max="7681" width="9.33203125" style="55"/>
    <col min="7682" max="7682" width="9.5" style="55" customWidth="1"/>
    <col min="7683" max="7683" width="12.5" style="55" customWidth="1"/>
    <col min="7684" max="7684" width="12.83203125" style="55" customWidth="1"/>
    <col min="7685" max="7685" width="3.1640625" style="55" customWidth="1"/>
    <col min="7686" max="7686" width="16.33203125" style="55" customWidth="1"/>
    <col min="7687" max="7687" width="17.83203125" style="55" customWidth="1"/>
    <col min="7688" max="7688" width="18.6640625" style="55" customWidth="1"/>
    <col min="7689" max="7689" width="15.33203125" style="55" customWidth="1"/>
    <col min="7690" max="7937" width="9.33203125" style="55"/>
    <col min="7938" max="7938" width="9.5" style="55" customWidth="1"/>
    <col min="7939" max="7939" width="12.5" style="55" customWidth="1"/>
    <col min="7940" max="7940" width="12.83203125" style="55" customWidth="1"/>
    <col min="7941" max="7941" width="3.1640625" style="55" customWidth="1"/>
    <col min="7942" max="7942" width="16.33203125" style="55" customWidth="1"/>
    <col min="7943" max="7943" width="17.83203125" style="55" customWidth="1"/>
    <col min="7944" max="7944" width="18.6640625" style="55" customWidth="1"/>
    <col min="7945" max="7945" width="15.33203125" style="55" customWidth="1"/>
    <col min="7946" max="8193" width="9.33203125" style="55"/>
    <col min="8194" max="8194" width="9.5" style="55" customWidth="1"/>
    <col min="8195" max="8195" width="12.5" style="55" customWidth="1"/>
    <col min="8196" max="8196" width="12.83203125" style="55" customWidth="1"/>
    <col min="8197" max="8197" width="3.1640625" style="55" customWidth="1"/>
    <col min="8198" max="8198" width="16.33203125" style="55" customWidth="1"/>
    <col min="8199" max="8199" width="17.83203125" style="55" customWidth="1"/>
    <col min="8200" max="8200" width="18.6640625" style="55" customWidth="1"/>
    <col min="8201" max="8201" width="15.33203125" style="55" customWidth="1"/>
    <col min="8202" max="8449" width="9.33203125" style="55"/>
    <col min="8450" max="8450" width="9.5" style="55" customWidth="1"/>
    <col min="8451" max="8451" width="12.5" style="55" customWidth="1"/>
    <col min="8452" max="8452" width="12.83203125" style="55" customWidth="1"/>
    <col min="8453" max="8453" width="3.1640625" style="55" customWidth="1"/>
    <col min="8454" max="8454" width="16.33203125" style="55" customWidth="1"/>
    <col min="8455" max="8455" width="17.83203125" style="55" customWidth="1"/>
    <col min="8456" max="8456" width="18.6640625" style="55" customWidth="1"/>
    <col min="8457" max="8457" width="15.33203125" style="55" customWidth="1"/>
    <col min="8458" max="8705" width="9.33203125" style="55"/>
    <col min="8706" max="8706" width="9.5" style="55" customWidth="1"/>
    <col min="8707" max="8707" width="12.5" style="55" customWidth="1"/>
    <col min="8708" max="8708" width="12.83203125" style="55" customWidth="1"/>
    <col min="8709" max="8709" width="3.1640625" style="55" customWidth="1"/>
    <col min="8710" max="8710" width="16.33203125" style="55" customWidth="1"/>
    <col min="8711" max="8711" width="17.83203125" style="55" customWidth="1"/>
    <col min="8712" max="8712" width="18.6640625" style="55" customWidth="1"/>
    <col min="8713" max="8713" width="15.33203125" style="55" customWidth="1"/>
    <col min="8714" max="8961" width="9.33203125" style="55"/>
    <col min="8962" max="8962" width="9.5" style="55" customWidth="1"/>
    <col min="8963" max="8963" width="12.5" style="55" customWidth="1"/>
    <col min="8964" max="8964" width="12.83203125" style="55" customWidth="1"/>
    <col min="8965" max="8965" width="3.1640625" style="55" customWidth="1"/>
    <col min="8966" max="8966" width="16.33203125" style="55" customWidth="1"/>
    <col min="8967" max="8967" width="17.83203125" style="55" customWidth="1"/>
    <col min="8968" max="8968" width="18.6640625" style="55" customWidth="1"/>
    <col min="8969" max="8969" width="15.33203125" style="55" customWidth="1"/>
    <col min="8970" max="9217" width="9.33203125" style="55"/>
    <col min="9218" max="9218" width="9.5" style="55" customWidth="1"/>
    <col min="9219" max="9219" width="12.5" style="55" customWidth="1"/>
    <col min="9220" max="9220" width="12.83203125" style="55" customWidth="1"/>
    <col min="9221" max="9221" width="3.1640625" style="55" customWidth="1"/>
    <col min="9222" max="9222" width="16.33203125" style="55" customWidth="1"/>
    <col min="9223" max="9223" width="17.83203125" style="55" customWidth="1"/>
    <col min="9224" max="9224" width="18.6640625" style="55" customWidth="1"/>
    <col min="9225" max="9225" width="15.33203125" style="55" customWidth="1"/>
    <col min="9226" max="9473" width="9.33203125" style="55"/>
    <col min="9474" max="9474" width="9.5" style="55" customWidth="1"/>
    <col min="9475" max="9475" width="12.5" style="55" customWidth="1"/>
    <col min="9476" max="9476" width="12.83203125" style="55" customWidth="1"/>
    <col min="9477" max="9477" width="3.1640625" style="55" customWidth="1"/>
    <col min="9478" max="9478" width="16.33203125" style="55" customWidth="1"/>
    <col min="9479" max="9479" width="17.83203125" style="55" customWidth="1"/>
    <col min="9480" max="9480" width="18.6640625" style="55" customWidth="1"/>
    <col min="9481" max="9481" width="15.33203125" style="55" customWidth="1"/>
    <col min="9482" max="9729" width="9.33203125" style="55"/>
    <col min="9730" max="9730" width="9.5" style="55" customWidth="1"/>
    <col min="9731" max="9731" width="12.5" style="55" customWidth="1"/>
    <col min="9732" max="9732" width="12.83203125" style="55" customWidth="1"/>
    <col min="9733" max="9733" width="3.1640625" style="55" customWidth="1"/>
    <col min="9734" max="9734" width="16.33203125" style="55" customWidth="1"/>
    <col min="9735" max="9735" width="17.83203125" style="55" customWidth="1"/>
    <col min="9736" max="9736" width="18.6640625" style="55" customWidth="1"/>
    <col min="9737" max="9737" width="15.33203125" style="55" customWidth="1"/>
    <col min="9738" max="9985" width="9.33203125" style="55"/>
    <col min="9986" max="9986" width="9.5" style="55" customWidth="1"/>
    <col min="9987" max="9987" width="12.5" style="55" customWidth="1"/>
    <col min="9988" max="9988" width="12.83203125" style="55" customWidth="1"/>
    <col min="9989" max="9989" width="3.1640625" style="55" customWidth="1"/>
    <col min="9990" max="9990" width="16.33203125" style="55" customWidth="1"/>
    <col min="9991" max="9991" width="17.83203125" style="55" customWidth="1"/>
    <col min="9992" max="9992" width="18.6640625" style="55" customWidth="1"/>
    <col min="9993" max="9993" width="15.33203125" style="55" customWidth="1"/>
    <col min="9994" max="10241" width="9.33203125" style="55"/>
    <col min="10242" max="10242" width="9.5" style="55" customWidth="1"/>
    <col min="10243" max="10243" width="12.5" style="55" customWidth="1"/>
    <col min="10244" max="10244" width="12.83203125" style="55" customWidth="1"/>
    <col min="10245" max="10245" width="3.1640625" style="55" customWidth="1"/>
    <col min="10246" max="10246" width="16.33203125" style="55" customWidth="1"/>
    <col min="10247" max="10247" width="17.83203125" style="55" customWidth="1"/>
    <col min="10248" max="10248" width="18.6640625" style="55" customWidth="1"/>
    <col min="10249" max="10249" width="15.33203125" style="55" customWidth="1"/>
    <col min="10250" max="10497" width="9.33203125" style="55"/>
    <col min="10498" max="10498" width="9.5" style="55" customWidth="1"/>
    <col min="10499" max="10499" width="12.5" style="55" customWidth="1"/>
    <col min="10500" max="10500" width="12.83203125" style="55" customWidth="1"/>
    <col min="10501" max="10501" width="3.1640625" style="55" customWidth="1"/>
    <col min="10502" max="10502" width="16.33203125" style="55" customWidth="1"/>
    <col min="10503" max="10503" width="17.83203125" style="55" customWidth="1"/>
    <col min="10504" max="10504" width="18.6640625" style="55" customWidth="1"/>
    <col min="10505" max="10505" width="15.33203125" style="55" customWidth="1"/>
    <col min="10506" max="10753" width="9.33203125" style="55"/>
    <col min="10754" max="10754" width="9.5" style="55" customWidth="1"/>
    <col min="10755" max="10755" width="12.5" style="55" customWidth="1"/>
    <col min="10756" max="10756" width="12.83203125" style="55" customWidth="1"/>
    <col min="10757" max="10757" width="3.1640625" style="55" customWidth="1"/>
    <col min="10758" max="10758" width="16.33203125" style="55" customWidth="1"/>
    <col min="10759" max="10759" width="17.83203125" style="55" customWidth="1"/>
    <col min="10760" max="10760" width="18.6640625" style="55" customWidth="1"/>
    <col min="10761" max="10761" width="15.33203125" style="55" customWidth="1"/>
    <col min="10762" max="11009" width="9.33203125" style="55"/>
    <col min="11010" max="11010" width="9.5" style="55" customWidth="1"/>
    <col min="11011" max="11011" width="12.5" style="55" customWidth="1"/>
    <col min="11012" max="11012" width="12.83203125" style="55" customWidth="1"/>
    <col min="11013" max="11013" width="3.1640625" style="55" customWidth="1"/>
    <col min="11014" max="11014" width="16.33203125" style="55" customWidth="1"/>
    <col min="11015" max="11015" width="17.83203125" style="55" customWidth="1"/>
    <col min="11016" max="11016" width="18.6640625" style="55" customWidth="1"/>
    <col min="11017" max="11017" width="15.33203125" style="55" customWidth="1"/>
    <col min="11018" max="11265" width="9.33203125" style="55"/>
    <col min="11266" max="11266" width="9.5" style="55" customWidth="1"/>
    <col min="11267" max="11267" width="12.5" style="55" customWidth="1"/>
    <col min="11268" max="11268" width="12.83203125" style="55" customWidth="1"/>
    <col min="11269" max="11269" width="3.1640625" style="55" customWidth="1"/>
    <col min="11270" max="11270" width="16.33203125" style="55" customWidth="1"/>
    <col min="11271" max="11271" width="17.83203125" style="55" customWidth="1"/>
    <col min="11272" max="11272" width="18.6640625" style="55" customWidth="1"/>
    <col min="11273" max="11273" width="15.33203125" style="55" customWidth="1"/>
    <col min="11274" max="11521" width="9.33203125" style="55"/>
    <col min="11522" max="11522" width="9.5" style="55" customWidth="1"/>
    <col min="11523" max="11523" width="12.5" style="55" customWidth="1"/>
    <col min="11524" max="11524" width="12.83203125" style="55" customWidth="1"/>
    <col min="11525" max="11525" width="3.1640625" style="55" customWidth="1"/>
    <col min="11526" max="11526" width="16.33203125" style="55" customWidth="1"/>
    <col min="11527" max="11527" width="17.83203125" style="55" customWidth="1"/>
    <col min="11528" max="11528" width="18.6640625" style="55" customWidth="1"/>
    <col min="11529" max="11529" width="15.33203125" style="55" customWidth="1"/>
    <col min="11530" max="11777" width="9.33203125" style="55"/>
    <col min="11778" max="11778" width="9.5" style="55" customWidth="1"/>
    <col min="11779" max="11779" width="12.5" style="55" customWidth="1"/>
    <col min="11780" max="11780" width="12.83203125" style="55" customWidth="1"/>
    <col min="11781" max="11781" width="3.1640625" style="55" customWidth="1"/>
    <col min="11782" max="11782" width="16.33203125" style="55" customWidth="1"/>
    <col min="11783" max="11783" width="17.83203125" style="55" customWidth="1"/>
    <col min="11784" max="11784" width="18.6640625" style="55" customWidth="1"/>
    <col min="11785" max="11785" width="15.33203125" style="55" customWidth="1"/>
    <col min="11786" max="12033" width="9.33203125" style="55"/>
    <col min="12034" max="12034" width="9.5" style="55" customWidth="1"/>
    <col min="12035" max="12035" width="12.5" style="55" customWidth="1"/>
    <col min="12036" max="12036" width="12.83203125" style="55" customWidth="1"/>
    <col min="12037" max="12037" width="3.1640625" style="55" customWidth="1"/>
    <col min="12038" max="12038" width="16.33203125" style="55" customWidth="1"/>
    <col min="12039" max="12039" width="17.83203125" style="55" customWidth="1"/>
    <col min="12040" max="12040" width="18.6640625" style="55" customWidth="1"/>
    <col min="12041" max="12041" width="15.33203125" style="55" customWidth="1"/>
    <col min="12042" max="12289" width="9.33203125" style="55"/>
    <col min="12290" max="12290" width="9.5" style="55" customWidth="1"/>
    <col min="12291" max="12291" width="12.5" style="55" customWidth="1"/>
    <col min="12292" max="12292" width="12.83203125" style="55" customWidth="1"/>
    <col min="12293" max="12293" width="3.1640625" style="55" customWidth="1"/>
    <col min="12294" max="12294" width="16.33203125" style="55" customWidth="1"/>
    <col min="12295" max="12295" width="17.83203125" style="55" customWidth="1"/>
    <col min="12296" max="12296" width="18.6640625" style="55" customWidth="1"/>
    <col min="12297" max="12297" width="15.33203125" style="55" customWidth="1"/>
    <col min="12298" max="12545" width="9.33203125" style="55"/>
    <col min="12546" max="12546" width="9.5" style="55" customWidth="1"/>
    <col min="12547" max="12547" width="12.5" style="55" customWidth="1"/>
    <col min="12548" max="12548" width="12.83203125" style="55" customWidth="1"/>
    <col min="12549" max="12549" width="3.1640625" style="55" customWidth="1"/>
    <col min="12550" max="12550" width="16.33203125" style="55" customWidth="1"/>
    <col min="12551" max="12551" width="17.83203125" style="55" customWidth="1"/>
    <col min="12552" max="12552" width="18.6640625" style="55" customWidth="1"/>
    <col min="12553" max="12553" width="15.33203125" style="55" customWidth="1"/>
    <col min="12554" max="12801" width="9.33203125" style="55"/>
    <col min="12802" max="12802" width="9.5" style="55" customWidth="1"/>
    <col min="12803" max="12803" width="12.5" style="55" customWidth="1"/>
    <col min="12804" max="12804" width="12.83203125" style="55" customWidth="1"/>
    <col min="12805" max="12805" width="3.1640625" style="55" customWidth="1"/>
    <col min="12806" max="12806" width="16.33203125" style="55" customWidth="1"/>
    <col min="12807" max="12807" width="17.83203125" style="55" customWidth="1"/>
    <col min="12808" max="12808" width="18.6640625" style="55" customWidth="1"/>
    <col min="12809" max="12809" width="15.33203125" style="55" customWidth="1"/>
    <col min="12810" max="13057" width="9.33203125" style="55"/>
    <col min="13058" max="13058" width="9.5" style="55" customWidth="1"/>
    <col min="13059" max="13059" width="12.5" style="55" customWidth="1"/>
    <col min="13060" max="13060" width="12.83203125" style="55" customWidth="1"/>
    <col min="13061" max="13061" width="3.1640625" style="55" customWidth="1"/>
    <col min="13062" max="13062" width="16.33203125" style="55" customWidth="1"/>
    <col min="13063" max="13063" width="17.83203125" style="55" customWidth="1"/>
    <col min="13064" max="13064" width="18.6640625" style="55" customWidth="1"/>
    <col min="13065" max="13065" width="15.33203125" style="55" customWidth="1"/>
    <col min="13066" max="13313" width="9.33203125" style="55"/>
    <col min="13314" max="13314" width="9.5" style="55" customWidth="1"/>
    <col min="13315" max="13315" width="12.5" style="55" customWidth="1"/>
    <col min="13316" max="13316" width="12.83203125" style="55" customWidth="1"/>
    <col min="13317" max="13317" width="3.1640625" style="55" customWidth="1"/>
    <col min="13318" max="13318" width="16.33203125" style="55" customWidth="1"/>
    <col min="13319" max="13319" width="17.83203125" style="55" customWidth="1"/>
    <col min="13320" max="13320" width="18.6640625" style="55" customWidth="1"/>
    <col min="13321" max="13321" width="15.33203125" style="55" customWidth="1"/>
    <col min="13322" max="13569" width="9.33203125" style="55"/>
    <col min="13570" max="13570" width="9.5" style="55" customWidth="1"/>
    <col min="13571" max="13571" width="12.5" style="55" customWidth="1"/>
    <col min="13572" max="13572" width="12.83203125" style="55" customWidth="1"/>
    <col min="13573" max="13573" width="3.1640625" style="55" customWidth="1"/>
    <col min="13574" max="13574" width="16.33203125" style="55" customWidth="1"/>
    <col min="13575" max="13575" width="17.83203125" style="55" customWidth="1"/>
    <col min="13576" max="13576" width="18.6640625" style="55" customWidth="1"/>
    <col min="13577" max="13577" width="15.33203125" style="55" customWidth="1"/>
    <col min="13578" max="13825" width="9.33203125" style="55"/>
    <col min="13826" max="13826" width="9.5" style="55" customWidth="1"/>
    <col min="13827" max="13827" width="12.5" style="55" customWidth="1"/>
    <col min="13828" max="13828" width="12.83203125" style="55" customWidth="1"/>
    <col min="13829" max="13829" width="3.1640625" style="55" customWidth="1"/>
    <col min="13830" max="13830" width="16.33203125" style="55" customWidth="1"/>
    <col min="13831" max="13831" width="17.83203125" style="55" customWidth="1"/>
    <col min="13832" max="13832" width="18.6640625" style="55" customWidth="1"/>
    <col min="13833" max="13833" width="15.33203125" style="55" customWidth="1"/>
    <col min="13834" max="14081" width="9.33203125" style="55"/>
    <col min="14082" max="14082" width="9.5" style="55" customWidth="1"/>
    <col min="14083" max="14083" width="12.5" style="55" customWidth="1"/>
    <col min="14084" max="14084" width="12.83203125" style="55" customWidth="1"/>
    <col min="14085" max="14085" width="3.1640625" style="55" customWidth="1"/>
    <col min="14086" max="14086" width="16.33203125" style="55" customWidth="1"/>
    <col min="14087" max="14087" width="17.83203125" style="55" customWidth="1"/>
    <col min="14088" max="14088" width="18.6640625" style="55" customWidth="1"/>
    <col min="14089" max="14089" width="15.33203125" style="55" customWidth="1"/>
    <col min="14090" max="14337" width="9.33203125" style="55"/>
    <col min="14338" max="14338" width="9.5" style="55" customWidth="1"/>
    <col min="14339" max="14339" width="12.5" style="55" customWidth="1"/>
    <col min="14340" max="14340" width="12.83203125" style="55" customWidth="1"/>
    <col min="14341" max="14341" width="3.1640625" style="55" customWidth="1"/>
    <col min="14342" max="14342" width="16.33203125" style="55" customWidth="1"/>
    <col min="14343" max="14343" width="17.83203125" style="55" customWidth="1"/>
    <col min="14344" max="14344" width="18.6640625" style="55" customWidth="1"/>
    <col min="14345" max="14345" width="15.33203125" style="55" customWidth="1"/>
    <col min="14346" max="14593" width="9.33203125" style="55"/>
    <col min="14594" max="14594" width="9.5" style="55" customWidth="1"/>
    <col min="14595" max="14595" width="12.5" style="55" customWidth="1"/>
    <col min="14596" max="14596" width="12.83203125" style="55" customWidth="1"/>
    <col min="14597" max="14597" width="3.1640625" style="55" customWidth="1"/>
    <col min="14598" max="14598" width="16.33203125" style="55" customWidth="1"/>
    <col min="14599" max="14599" width="17.83203125" style="55" customWidth="1"/>
    <col min="14600" max="14600" width="18.6640625" style="55" customWidth="1"/>
    <col min="14601" max="14601" width="15.33203125" style="55" customWidth="1"/>
    <col min="14602" max="14849" width="9.33203125" style="55"/>
    <col min="14850" max="14850" width="9.5" style="55" customWidth="1"/>
    <col min="14851" max="14851" width="12.5" style="55" customWidth="1"/>
    <col min="14852" max="14852" width="12.83203125" style="55" customWidth="1"/>
    <col min="14853" max="14853" width="3.1640625" style="55" customWidth="1"/>
    <col min="14854" max="14854" width="16.33203125" style="55" customWidth="1"/>
    <col min="14855" max="14855" width="17.83203125" style="55" customWidth="1"/>
    <col min="14856" max="14856" width="18.6640625" style="55" customWidth="1"/>
    <col min="14857" max="14857" width="15.33203125" style="55" customWidth="1"/>
    <col min="14858" max="15105" width="9.33203125" style="55"/>
    <col min="15106" max="15106" width="9.5" style="55" customWidth="1"/>
    <col min="15107" max="15107" width="12.5" style="55" customWidth="1"/>
    <col min="15108" max="15108" width="12.83203125" style="55" customWidth="1"/>
    <col min="15109" max="15109" width="3.1640625" style="55" customWidth="1"/>
    <col min="15110" max="15110" width="16.33203125" style="55" customWidth="1"/>
    <col min="15111" max="15111" width="17.83203125" style="55" customWidth="1"/>
    <col min="15112" max="15112" width="18.6640625" style="55" customWidth="1"/>
    <col min="15113" max="15113" width="15.33203125" style="55" customWidth="1"/>
    <col min="15114" max="15361" width="9.33203125" style="55"/>
    <col min="15362" max="15362" width="9.5" style="55" customWidth="1"/>
    <col min="15363" max="15363" width="12.5" style="55" customWidth="1"/>
    <col min="15364" max="15364" width="12.83203125" style="55" customWidth="1"/>
    <col min="15365" max="15365" width="3.1640625" style="55" customWidth="1"/>
    <col min="15366" max="15366" width="16.33203125" style="55" customWidth="1"/>
    <col min="15367" max="15367" width="17.83203125" style="55" customWidth="1"/>
    <col min="15368" max="15368" width="18.6640625" style="55" customWidth="1"/>
    <col min="15369" max="15369" width="15.33203125" style="55" customWidth="1"/>
    <col min="15370" max="15617" width="9.33203125" style="55"/>
    <col min="15618" max="15618" width="9.5" style="55" customWidth="1"/>
    <col min="15619" max="15619" width="12.5" style="55" customWidth="1"/>
    <col min="15620" max="15620" width="12.83203125" style="55" customWidth="1"/>
    <col min="15621" max="15621" width="3.1640625" style="55" customWidth="1"/>
    <col min="15622" max="15622" width="16.33203125" style="55" customWidth="1"/>
    <col min="15623" max="15623" width="17.83203125" style="55" customWidth="1"/>
    <col min="15624" max="15624" width="18.6640625" style="55" customWidth="1"/>
    <col min="15625" max="15625" width="15.33203125" style="55" customWidth="1"/>
    <col min="15626" max="15873" width="9.33203125" style="55"/>
    <col min="15874" max="15874" width="9.5" style="55" customWidth="1"/>
    <col min="15875" max="15875" width="12.5" style="55" customWidth="1"/>
    <col min="15876" max="15876" width="12.83203125" style="55" customWidth="1"/>
    <col min="15877" max="15877" width="3.1640625" style="55" customWidth="1"/>
    <col min="15878" max="15878" width="16.33203125" style="55" customWidth="1"/>
    <col min="15879" max="15879" width="17.83203125" style="55" customWidth="1"/>
    <col min="15880" max="15880" width="18.6640625" style="55" customWidth="1"/>
    <col min="15881" max="15881" width="15.33203125" style="55" customWidth="1"/>
    <col min="15882" max="16129" width="9.33203125" style="55"/>
    <col min="16130" max="16130" width="9.5" style="55" customWidth="1"/>
    <col min="16131" max="16131" width="12.5" style="55" customWidth="1"/>
    <col min="16132" max="16132" width="12.83203125" style="55" customWidth="1"/>
    <col min="16133" max="16133" width="3.1640625" style="55" customWidth="1"/>
    <col min="16134" max="16134" width="16.33203125" style="55" customWidth="1"/>
    <col min="16135" max="16135" width="17.83203125" style="55" customWidth="1"/>
    <col min="16136" max="16136" width="18.6640625" style="55" customWidth="1"/>
    <col min="16137" max="16137" width="15.33203125" style="55" customWidth="1"/>
    <col min="16138" max="16384" width="9.33203125" style="55"/>
  </cols>
  <sheetData>
    <row r="1" spans="3:8" x14ac:dyDescent="0.2">
      <c r="F1" s="56"/>
      <c r="G1" s="56" t="s">
        <v>117</v>
      </c>
    </row>
    <row r="2" spans="3:8" x14ac:dyDescent="0.2">
      <c r="E2" s="57"/>
      <c r="F2" s="56"/>
      <c r="G2" s="56" t="s">
        <v>55</v>
      </c>
    </row>
    <row r="3" spans="3:8" x14ac:dyDescent="0.2">
      <c r="E3" s="57"/>
      <c r="F3" s="56"/>
      <c r="G3" s="56" t="s">
        <v>56</v>
      </c>
    </row>
    <row r="4" spans="3:8" x14ac:dyDescent="0.2">
      <c r="E4" s="58"/>
      <c r="G4" s="56"/>
    </row>
    <row r="5" spans="3:8" x14ac:dyDescent="0.2">
      <c r="E5" s="58"/>
      <c r="F5" s="59"/>
      <c r="G5" s="60">
        <v>43899</v>
      </c>
      <c r="H5" s="56"/>
    </row>
    <row r="9" spans="3:8" x14ac:dyDescent="0.2">
      <c r="C9" s="61" t="s">
        <v>57</v>
      </c>
      <c r="D9" s="62"/>
    </row>
    <row r="10" spans="3:8" x14ac:dyDescent="0.2">
      <c r="D10" s="63" t="s">
        <v>58</v>
      </c>
    </row>
    <row r="11" spans="3:8" x14ac:dyDescent="0.2">
      <c r="D11" s="63"/>
    </row>
    <row r="12" spans="3:8" x14ac:dyDescent="0.2">
      <c r="C12" s="61" t="s">
        <v>59</v>
      </c>
      <c r="D12" s="63" t="s">
        <v>101</v>
      </c>
    </row>
    <row r="13" spans="3:8" x14ac:dyDescent="0.2">
      <c r="D13" s="63" t="s">
        <v>102</v>
      </c>
    </row>
    <row r="14" spans="3:8" x14ac:dyDescent="0.2">
      <c r="D14" s="63"/>
    </row>
    <row r="15" spans="3:8" x14ac:dyDescent="0.2">
      <c r="C15" s="61" t="s">
        <v>60</v>
      </c>
      <c r="D15" s="63" t="s">
        <v>114</v>
      </c>
    </row>
    <row r="16" spans="3:8" x14ac:dyDescent="0.2">
      <c r="D16" s="63"/>
    </row>
    <row r="17" spans="4:7" x14ac:dyDescent="0.2">
      <c r="D17" s="63"/>
    </row>
    <row r="18" spans="4:7" x14ac:dyDescent="0.2">
      <c r="D18" s="63" t="s">
        <v>116</v>
      </c>
      <c r="F18" s="64"/>
    </row>
    <row r="19" spans="4:7" x14ac:dyDescent="0.2">
      <c r="D19" s="63" t="s">
        <v>61</v>
      </c>
    </row>
    <row r="20" spans="4:7" x14ac:dyDescent="0.2">
      <c r="D20" s="63"/>
    </row>
    <row r="21" spans="4:7" x14ac:dyDescent="0.2">
      <c r="D21" s="63"/>
    </row>
    <row r="22" spans="4:7" x14ac:dyDescent="0.2">
      <c r="D22" s="63"/>
      <c r="G22" s="64" t="s">
        <v>62</v>
      </c>
    </row>
    <row r="23" spans="4:7" ht="13.5" thickBot="1" x14ac:dyDescent="0.25">
      <c r="D23" s="63"/>
      <c r="G23" s="64"/>
    </row>
    <row r="24" spans="4:7" ht="13.5" thickBot="1" x14ac:dyDescent="0.25">
      <c r="D24" s="63"/>
      <c r="E24" s="65" t="s">
        <v>71</v>
      </c>
      <c r="F24" s="63" t="s">
        <v>63</v>
      </c>
      <c r="G24" s="64"/>
    </row>
    <row r="25" spans="4:7" ht="13.5" thickBot="1" x14ac:dyDescent="0.25">
      <c r="D25" s="63"/>
      <c r="G25" s="64"/>
    </row>
    <row r="26" spans="4:7" ht="13.5" thickBot="1" x14ac:dyDescent="0.25">
      <c r="D26" s="63"/>
      <c r="E26" s="65"/>
      <c r="F26" s="63" t="s">
        <v>64</v>
      </c>
      <c r="G26" s="64"/>
    </row>
    <row r="27" spans="4:7" ht="13.5" thickBot="1" x14ac:dyDescent="0.25">
      <c r="D27" s="63" t="s">
        <v>65</v>
      </c>
      <c r="E27" s="63"/>
      <c r="G27" s="64"/>
    </row>
    <row r="28" spans="4:7" ht="13.5" thickBot="1" x14ac:dyDescent="0.25">
      <c r="D28" s="63"/>
      <c r="E28" s="65"/>
      <c r="F28" s="63" t="s">
        <v>66</v>
      </c>
      <c r="G28" s="64"/>
    </row>
    <row r="29" spans="4:7" ht="13.5" thickBot="1" x14ac:dyDescent="0.25">
      <c r="D29" s="63" t="s">
        <v>67</v>
      </c>
      <c r="E29" s="63"/>
      <c r="F29" s="63"/>
      <c r="G29" s="64"/>
    </row>
    <row r="30" spans="4:7" ht="13.5" thickBot="1" x14ac:dyDescent="0.25">
      <c r="D30" s="63"/>
      <c r="E30" s="65"/>
      <c r="F30" s="63" t="s">
        <v>68</v>
      </c>
      <c r="G30" s="64"/>
    </row>
    <row r="31" spans="4:7" ht="13.5" thickBot="1" x14ac:dyDescent="0.25">
      <c r="D31" s="63"/>
      <c r="E31" s="63"/>
      <c r="F31" s="63"/>
      <c r="G31" s="64"/>
    </row>
    <row r="32" spans="4:7" ht="13.5" thickBot="1" x14ac:dyDescent="0.25">
      <c r="D32" s="63"/>
      <c r="E32" s="65"/>
      <c r="F32" s="63" t="s">
        <v>69</v>
      </c>
      <c r="G32" s="64"/>
    </row>
    <row r="33" spans="4:7" ht="13.5" thickBot="1" x14ac:dyDescent="0.25">
      <c r="D33" s="63" t="s">
        <v>70</v>
      </c>
      <c r="E33" s="63"/>
      <c r="F33" s="63"/>
      <c r="G33" s="64"/>
    </row>
    <row r="34" spans="4:7" ht="13.5" thickBot="1" x14ac:dyDescent="0.25">
      <c r="D34" s="63"/>
      <c r="E34" s="65"/>
      <c r="F34" s="63" t="s">
        <v>72</v>
      </c>
      <c r="G34" s="64"/>
    </row>
    <row r="35" spans="4:7" ht="13.5" thickBot="1" x14ac:dyDescent="0.25">
      <c r="D35" s="63" t="s">
        <v>73</v>
      </c>
      <c r="E35" s="63"/>
      <c r="F35" s="63"/>
      <c r="G35" s="64"/>
    </row>
    <row r="36" spans="4:7" ht="13.5" thickBot="1" x14ac:dyDescent="0.25">
      <c r="D36" s="63"/>
      <c r="E36" s="65"/>
      <c r="F36" s="63" t="s">
        <v>74</v>
      </c>
      <c r="G36" s="64"/>
    </row>
    <row r="37" spans="4:7" ht="13.5" thickBot="1" x14ac:dyDescent="0.25">
      <c r="D37" s="63" t="s">
        <v>75</v>
      </c>
      <c r="E37" s="63"/>
      <c r="G37" s="64"/>
    </row>
    <row r="38" spans="4:7" ht="13.5" thickBot="1" x14ac:dyDescent="0.25">
      <c r="D38" s="63"/>
      <c r="E38" s="66"/>
      <c r="F38" s="63" t="s">
        <v>76</v>
      </c>
    </row>
    <row r="39" spans="4:7" ht="13.5" thickBot="1" x14ac:dyDescent="0.25">
      <c r="D39" s="63" t="s">
        <v>77</v>
      </c>
      <c r="F39" s="63"/>
    </row>
    <row r="40" spans="4:7" ht="13.5" thickBot="1" x14ac:dyDescent="0.25">
      <c r="D40" s="63"/>
      <c r="E40" s="66"/>
      <c r="F40" s="63" t="s">
        <v>78</v>
      </c>
    </row>
    <row r="41" spans="4:7" ht="13.5" thickBot="1" x14ac:dyDescent="0.25">
      <c r="D41" s="63" t="s">
        <v>79</v>
      </c>
      <c r="F41" s="63"/>
    </row>
    <row r="42" spans="4:7" ht="13.5" thickBot="1" x14ac:dyDescent="0.25">
      <c r="D42" s="63"/>
      <c r="E42" s="65"/>
      <c r="F42" s="63" t="s">
        <v>80</v>
      </c>
    </row>
    <row r="43" spans="4:7" ht="13.5" thickBot="1" x14ac:dyDescent="0.25">
      <c r="D43" s="63"/>
      <c r="F43" s="63"/>
    </row>
    <row r="44" spans="4:7" ht="13.5" thickBot="1" x14ac:dyDescent="0.25">
      <c r="D44" s="63"/>
      <c r="E44" s="66"/>
      <c r="F44" s="63" t="s">
        <v>81</v>
      </c>
    </row>
    <row r="45" spans="4:7" ht="13.5" thickBot="1" x14ac:dyDescent="0.25">
      <c r="D45" s="63"/>
      <c r="F45" s="63"/>
    </row>
    <row r="46" spans="4:7" ht="13.5" thickBot="1" x14ac:dyDescent="0.25">
      <c r="D46" s="63"/>
      <c r="E46" s="66"/>
      <c r="F46" s="63" t="s">
        <v>82</v>
      </c>
    </row>
    <row r="47" spans="4:7" x14ac:dyDescent="0.2">
      <c r="D47" s="63"/>
      <c r="F47" s="63"/>
    </row>
    <row r="48" spans="4:7" x14ac:dyDescent="0.2">
      <c r="D48" s="63"/>
      <c r="F48" s="63"/>
      <c r="G48" s="64" t="s">
        <v>83</v>
      </c>
    </row>
    <row r="49" spans="3:8" ht="13.5" thickBot="1" x14ac:dyDescent="0.25">
      <c r="C49" s="67"/>
      <c r="D49" s="56"/>
      <c r="E49" s="56"/>
      <c r="F49" s="56"/>
      <c r="G49" s="56"/>
      <c r="H49" s="68"/>
    </row>
    <row r="50" spans="3:8" ht="13.5" thickBot="1" x14ac:dyDescent="0.25">
      <c r="C50" s="67"/>
      <c r="D50" s="69"/>
      <c r="E50" s="70"/>
      <c r="F50" s="62" t="s">
        <v>84</v>
      </c>
      <c r="G50" s="56"/>
      <c r="H50" s="71"/>
    </row>
    <row r="51" spans="3:8" ht="13.5" thickBot="1" x14ac:dyDescent="0.25">
      <c r="C51" s="67"/>
      <c r="D51" s="69"/>
      <c r="E51" s="67"/>
      <c r="F51" s="62" t="s">
        <v>14</v>
      </c>
      <c r="G51" s="64"/>
      <c r="H51" s="71"/>
    </row>
    <row r="52" spans="3:8" ht="13.5" thickBot="1" x14ac:dyDescent="0.25">
      <c r="D52" s="56"/>
      <c r="E52" s="72"/>
      <c r="F52" s="73" t="s">
        <v>85</v>
      </c>
      <c r="G52" s="74"/>
      <c r="H52" s="74"/>
    </row>
    <row r="53" spans="3:8" ht="13.5" thickBot="1" x14ac:dyDescent="0.25">
      <c r="D53" s="56"/>
      <c r="E53" s="74"/>
      <c r="F53" s="75"/>
      <c r="G53" s="74"/>
      <c r="H53" s="74"/>
    </row>
    <row r="54" spans="3:8" ht="13.5" thickBot="1" x14ac:dyDescent="0.25">
      <c r="D54" s="56"/>
      <c r="E54" s="72"/>
      <c r="F54" s="75" t="s">
        <v>86</v>
      </c>
      <c r="G54" s="74"/>
      <c r="H54" s="74"/>
    </row>
    <row r="55" spans="3:8" x14ac:dyDescent="0.2">
      <c r="D55" s="56"/>
      <c r="E55" s="74"/>
      <c r="F55" s="75"/>
      <c r="G55" s="74"/>
      <c r="H55" s="74"/>
    </row>
    <row r="56" spans="3:8" x14ac:dyDescent="0.2">
      <c r="D56" s="56"/>
      <c r="E56" s="74"/>
      <c r="F56" s="73"/>
      <c r="G56" s="74"/>
      <c r="H56" s="74"/>
    </row>
    <row r="57" spans="3:8" x14ac:dyDescent="0.2">
      <c r="D57" s="56"/>
      <c r="E57" s="74"/>
      <c r="F57" s="73"/>
      <c r="G57" s="76">
        <v>2</v>
      </c>
      <c r="H57" s="74"/>
    </row>
    <row r="58" spans="3:8" x14ac:dyDescent="0.2">
      <c r="D58" s="56"/>
      <c r="E58" s="74"/>
      <c r="F58" s="73"/>
      <c r="G58" s="76"/>
      <c r="H58" s="74"/>
    </row>
    <row r="59" spans="3:8" x14ac:dyDescent="0.2">
      <c r="D59" s="56"/>
      <c r="E59" s="74"/>
      <c r="F59" s="73"/>
      <c r="G59" s="76"/>
      <c r="H59" s="74"/>
    </row>
    <row r="60" spans="3:8" x14ac:dyDescent="0.2">
      <c r="D60" s="56"/>
      <c r="E60" s="74"/>
      <c r="F60" s="73"/>
      <c r="G60" s="74"/>
      <c r="H60" s="74"/>
    </row>
    <row r="61" spans="3:8" x14ac:dyDescent="0.2">
      <c r="D61" s="56"/>
      <c r="E61" s="74"/>
      <c r="F61" s="73"/>
      <c r="G61" s="74"/>
      <c r="H61" s="74"/>
    </row>
    <row r="62" spans="3:8" x14ac:dyDescent="0.2">
      <c r="C62" s="61"/>
      <c r="D62" s="62" t="s">
        <v>87</v>
      </c>
      <c r="E62" s="73"/>
      <c r="F62" s="73"/>
      <c r="G62" s="74"/>
      <c r="H62" s="74"/>
    </row>
    <row r="63" spans="3:8" x14ac:dyDescent="0.2">
      <c r="D63" s="62" t="s">
        <v>88</v>
      </c>
      <c r="E63" s="73"/>
      <c r="F63" s="73"/>
      <c r="G63" s="74"/>
      <c r="H63" s="74"/>
    </row>
    <row r="64" spans="3:8" x14ac:dyDescent="0.2">
      <c r="C64" s="61"/>
      <c r="D64" s="62"/>
      <c r="E64" s="56"/>
      <c r="F64" s="56"/>
      <c r="G64" s="56"/>
      <c r="H64" s="77"/>
    </row>
    <row r="65" spans="3:9" x14ac:dyDescent="0.2">
      <c r="D65" s="78"/>
      <c r="E65" s="78"/>
      <c r="F65" s="78"/>
      <c r="G65" s="79"/>
      <c r="H65" s="80"/>
      <c r="I65" s="81"/>
    </row>
    <row r="66" spans="3:9" x14ac:dyDescent="0.2">
      <c r="D66" s="62"/>
      <c r="E66" s="62"/>
      <c r="F66" s="62"/>
      <c r="G66" s="82"/>
      <c r="H66" s="83"/>
    </row>
    <row r="67" spans="3:9" x14ac:dyDescent="0.2">
      <c r="C67" s="61"/>
      <c r="D67" s="78"/>
      <c r="E67" s="78"/>
      <c r="F67" s="78"/>
      <c r="G67" s="84"/>
      <c r="H67" s="80"/>
      <c r="I67" s="81"/>
    </row>
    <row r="68" spans="3:9" x14ac:dyDescent="0.2">
      <c r="D68" s="62"/>
      <c r="E68" s="62"/>
      <c r="F68" s="62"/>
      <c r="G68" s="85"/>
      <c r="H68" s="83"/>
    </row>
    <row r="69" spans="3:9" x14ac:dyDescent="0.2">
      <c r="D69" s="78"/>
      <c r="E69" s="78"/>
      <c r="F69" s="78"/>
      <c r="G69" s="84"/>
      <c r="H69" s="80"/>
      <c r="I69" s="81"/>
    </row>
    <row r="70" spans="3:9" x14ac:dyDescent="0.2">
      <c r="D70" s="62"/>
      <c r="E70" s="62"/>
      <c r="F70" s="62"/>
      <c r="G70" s="85"/>
      <c r="H70" s="83"/>
    </row>
    <row r="71" spans="3:9" x14ac:dyDescent="0.2">
      <c r="D71" s="86"/>
      <c r="E71" s="86"/>
      <c r="F71" s="86"/>
      <c r="G71" s="87"/>
      <c r="H71" s="87"/>
      <c r="I71" s="88"/>
    </row>
    <row r="72" spans="3:9" x14ac:dyDescent="0.2">
      <c r="D72" s="62" t="s">
        <v>89</v>
      </c>
      <c r="E72" s="62"/>
      <c r="F72" s="62"/>
      <c r="G72" s="85"/>
      <c r="H72" s="85"/>
    </row>
    <row r="73" spans="3:9" x14ac:dyDescent="0.2">
      <c r="D73" s="62" t="s">
        <v>90</v>
      </c>
      <c r="E73" s="62"/>
      <c r="F73" s="62"/>
      <c r="G73" s="85"/>
      <c r="H73" s="85"/>
    </row>
    <row r="74" spans="3:9" x14ac:dyDescent="0.2">
      <c r="C74" s="61"/>
      <c r="D74" s="62"/>
      <c r="E74" s="62"/>
      <c r="F74" s="62"/>
      <c r="H74" s="85"/>
    </row>
    <row r="75" spans="3:9" x14ac:dyDescent="0.2">
      <c r="D75" s="89"/>
      <c r="E75" s="78"/>
      <c r="F75" s="78"/>
      <c r="G75" s="81"/>
      <c r="H75" s="84"/>
      <c r="I75" s="81"/>
    </row>
    <row r="76" spans="3:9" x14ac:dyDescent="0.2">
      <c r="D76" s="90"/>
      <c r="E76" s="62"/>
      <c r="F76" s="62"/>
      <c r="H76" s="85"/>
    </row>
    <row r="77" spans="3:9" x14ac:dyDescent="0.2">
      <c r="D77" s="89"/>
      <c r="E77" s="78"/>
      <c r="F77" s="78"/>
      <c r="G77" s="81"/>
      <c r="H77" s="84"/>
      <c r="I77" s="81"/>
    </row>
    <row r="78" spans="3:9" x14ac:dyDescent="0.2">
      <c r="D78" s="89"/>
      <c r="E78" s="78"/>
      <c r="F78" s="78"/>
      <c r="G78" s="81"/>
      <c r="H78" s="84"/>
      <c r="I78" s="81"/>
    </row>
    <row r="79" spans="3:9" x14ac:dyDescent="0.2">
      <c r="D79" s="90"/>
      <c r="E79" s="62"/>
      <c r="F79" s="62"/>
      <c r="H79" s="85"/>
    </row>
    <row r="80" spans="3:9" x14ac:dyDescent="0.2">
      <c r="D80" s="89"/>
      <c r="E80" s="78"/>
      <c r="F80" s="78"/>
      <c r="G80" s="81"/>
      <c r="H80" s="84"/>
      <c r="I80" s="81"/>
    </row>
    <row r="81" spans="4:9" x14ac:dyDescent="0.2">
      <c r="D81" s="90"/>
      <c r="E81" s="62"/>
      <c r="F81" s="62"/>
      <c r="H81" s="85"/>
    </row>
    <row r="82" spans="4:9" x14ac:dyDescent="0.2">
      <c r="D82" s="62" t="s">
        <v>91</v>
      </c>
      <c r="E82" s="62"/>
      <c r="F82" s="62"/>
      <c r="H82" s="85"/>
    </row>
    <row r="83" spans="4:9" x14ac:dyDescent="0.2">
      <c r="D83" s="62" t="s">
        <v>92</v>
      </c>
      <c r="E83" s="62"/>
      <c r="F83" s="62"/>
      <c r="H83" s="85"/>
    </row>
    <row r="84" spans="4:9" x14ac:dyDescent="0.2">
      <c r="D84" s="62"/>
      <c r="E84" s="62"/>
      <c r="F84" s="62"/>
      <c r="H84" s="85"/>
    </row>
    <row r="85" spans="4:9" x14ac:dyDescent="0.2">
      <c r="D85" s="78"/>
      <c r="E85" s="78"/>
      <c r="F85" s="78"/>
      <c r="G85" s="81"/>
      <c r="H85" s="84"/>
      <c r="I85" s="81"/>
    </row>
    <row r="86" spans="4:9" x14ac:dyDescent="0.2">
      <c r="D86" s="62"/>
      <c r="E86" s="62"/>
      <c r="F86" s="62"/>
      <c r="H86" s="85"/>
    </row>
    <row r="87" spans="4:9" x14ac:dyDescent="0.2">
      <c r="D87" s="78"/>
      <c r="E87" s="78"/>
      <c r="F87" s="78"/>
      <c r="G87" s="81"/>
      <c r="H87" s="84"/>
      <c r="I87" s="81"/>
    </row>
    <row r="88" spans="4:9" x14ac:dyDescent="0.2">
      <c r="D88" s="91"/>
      <c r="E88" s="81"/>
      <c r="F88" s="81"/>
      <c r="G88" s="81"/>
      <c r="H88" s="81"/>
      <c r="I88" s="81"/>
    </row>
    <row r="89" spans="4:9" x14ac:dyDescent="0.2">
      <c r="D89" s="63"/>
    </row>
    <row r="90" spans="4:9" x14ac:dyDescent="0.2">
      <c r="D90" s="91"/>
      <c r="E90" s="81"/>
      <c r="F90" s="81"/>
      <c r="G90" s="81"/>
      <c r="H90" s="81"/>
      <c r="I90" s="81"/>
    </row>
    <row r="91" spans="4:9" x14ac:dyDescent="0.2">
      <c r="D91" s="63"/>
    </row>
    <row r="92" spans="4:9" x14ac:dyDescent="0.2">
      <c r="D92" s="63"/>
    </row>
    <row r="93" spans="4:9" x14ac:dyDescent="0.2">
      <c r="D93" s="63"/>
      <c r="G93" s="64" t="s">
        <v>93</v>
      </c>
    </row>
    <row r="94" spans="4:9" ht="13.5" thickBot="1" x14ac:dyDescent="0.25">
      <c r="D94" s="63"/>
    </row>
    <row r="95" spans="4:9" ht="13.5" thickBot="1" x14ac:dyDescent="0.25">
      <c r="D95" s="63"/>
      <c r="E95" s="66" t="s">
        <v>71</v>
      </c>
      <c r="F95" s="63" t="s">
        <v>94</v>
      </c>
    </row>
    <row r="96" spans="4:9" ht="13.5" thickBot="1" x14ac:dyDescent="0.25">
      <c r="D96" s="63"/>
    </row>
    <row r="97" spans="3:6" ht="13.5" thickBot="1" x14ac:dyDescent="0.25">
      <c r="D97" s="63"/>
      <c r="E97" s="66"/>
      <c r="F97" s="63" t="s">
        <v>95</v>
      </c>
    </row>
    <row r="98" spans="3:6" x14ac:dyDescent="0.2">
      <c r="D98" s="63"/>
    </row>
    <row r="99" spans="3:6" x14ac:dyDescent="0.2">
      <c r="D99" s="63"/>
    </row>
    <row r="100" spans="3:6" x14ac:dyDescent="0.2">
      <c r="D100" s="63"/>
    </row>
    <row r="101" spans="3:6" x14ac:dyDescent="0.2">
      <c r="C101" s="61"/>
      <c r="D101" s="63"/>
    </row>
    <row r="102" spans="3:6" x14ac:dyDescent="0.2">
      <c r="D102" s="63"/>
    </row>
    <row r="103" spans="3:6" x14ac:dyDescent="0.2">
      <c r="D103" s="63"/>
    </row>
    <row r="104" spans="3:6" x14ac:dyDescent="0.2">
      <c r="D104" s="63"/>
    </row>
    <row r="105" spans="3:6" x14ac:dyDescent="0.2">
      <c r="D105" s="63"/>
    </row>
  </sheetData>
  <pageMargins left="1.02" right="0.75" top="1" bottom="0.4" header="0.5" footer="0.39"/>
  <pageSetup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80"/>
  <sheetViews>
    <sheetView zoomScale="110" zoomScaleNormal="110" workbookViewId="0">
      <selection activeCell="A6" sqref="A6:XFD7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49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3.33203125" style="1" customWidth="1"/>
    <col min="10" max="10" width="61.6640625" style="1" bestFit="1" customWidth="1"/>
    <col min="11" max="11" width="5.6640625" style="1" customWidth="1"/>
    <col min="12" max="12" width="6.33203125" style="1" customWidth="1"/>
    <col min="13" max="13" width="7.33203125" style="1" customWidth="1"/>
    <col min="14" max="14" width="8.1640625" style="1" customWidth="1"/>
    <col min="15" max="15" width="3.1640625" style="1" customWidth="1"/>
    <col min="16" max="16" width="18" style="1" customWidth="1"/>
    <col min="17" max="16384" width="9.33203125" style="1"/>
  </cols>
  <sheetData>
    <row r="1" spans="1:10" ht="13.5" thickBot="1" x14ac:dyDescent="0.25">
      <c r="A1" s="1" t="s">
        <v>0</v>
      </c>
      <c r="D1" s="44" t="s">
        <v>108</v>
      </c>
      <c r="E1" s="54"/>
      <c r="G1" s="37" t="s">
        <v>1</v>
      </c>
      <c r="H1" s="105" t="s">
        <v>112</v>
      </c>
    </row>
    <row r="2" spans="1:10" ht="13.5" thickBot="1" x14ac:dyDescent="0.25">
      <c r="A2" s="1" t="s">
        <v>2</v>
      </c>
      <c r="D2" s="53"/>
      <c r="E2" s="43"/>
      <c r="G2"/>
      <c r="H2" s="106" t="s">
        <v>111</v>
      </c>
    </row>
    <row r="3" spans="1:10" x14ac:dyDescent="0.2">
      <c r="A3" s="1" t="s">
        <v>3</v>
      </c>
      <c r="D3" s="45"/>
      <c r="G3" s="27"/>
      <c r="H3" s="50" t="s">
        <v>36</v>
      </c>
    </row>
    <row r="4" spans="1:10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H78</f>
        <v>0</v>
      </c>
    </row>
    <row r="5" spans="1:10" ht="12.75" customHeight="1" x14ac:dyDescent="0.2">
      <c r="D5" s="31"/>
      <c r="G5" s="22"/>
    </row>
    <row r="6" spans="1:10" ht="12.75" customHeight="1" x14ac:dyDescent="0.35">
      <c r="A6" t="s">
        <v>5</v>
      </c>
      <c r="C6" s="16"/>
      <c r="D6" s="108" t="s">
        <v>133</v>
      </c>
      <c r="E6" s="40">
        <v>43899</v>
      </c>
      <c r="F6" s="31"/>
      <c r="G6" s="20"/>
    </row>
    <row r="7" spans="1:10" ht="12.75" customHeight="1" x14ac:dyDescent="0.2">
      <c r="A7" t="s">
        <v>6</v>
      </c>
      <c r="C7" s="16"/>
      <c r="D7" s="45" t="s">
        <v>131</v>
      </c>
      <c r="E7" s="40">
        <v>43903</v>
      </c>
      <c r="G7" s="110" t="s">
        <v>132</v>
      </c>
      <c r="H7" s="109">
        <v>43934</v>
      </c>
    </row>
    <row r="8" spans="1:10" ht="12.75" customHeight="1" thickBot="1" x14ac:dyDescent="0.25">
      <c r="A8" t="s">
        <v>52</v>
      </c>
      <c r="C8" s="16"/>
      <c r="D8" s="45"/>
      <c r="E8" s="40"/>
      <c r="H8" s="35"/>
    </row>
    <row r="9" spans="1:10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</row>
    <row r="10" spans="1:10" x14ac:dyDescent="0.2">
      <c r="A10" s="5"/>
      <c r="B10" s="38"/>
      <c r="C10" s="6"/>
      <c r="D10" s="7" t="s">
        <v>20</v>
      </c>
      <c r="E10" s="102">
        <f>339215/43560</f>
        <v>7.7873048668503211</v>
      </c>
      <c r="F10" s="6" t="s">
        <v>22</v>
      </c>
      <c r="G10" s="14">
        <v>0</v>
      </c>
      <c r="H10" s="15">
        <f>E10*G10</f>
        <v>0</v>
      </c>
      <c r="J10" s="45"/>
    </row>
    <row r="11" spans="1:10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4">
        <v>0</v>
      </c>
      <c r="H11" s="15">
        <f>E12*G11</f>
        <v>0</v>
      </c>
    </row>
    <row r="12" spans="1:10" x14ac:dyDescent="0.2">
      <c r="A12" s="5"/>
      <c r="B12" s="38"/>
      <c r="C12" s="6"/>
      <c r="D12" s="94" t="s">
        <v>97</v>
      </c>
      <c r="E12" s="102">
        <v>7500</v>
      </c>
      <c r="F12" s="6" t="s">
        <v>23</v>
      </c>
      <c r="G12" s="14">
        <v>0</v>
      </c>
      <c r="H12" s="15">
        <f>E13*G12</f>
        <v>0</v>
      </c>
    </row>
    <row r="13" spans="1:10" x14ac:dyDescent="0.2">
      <c r="A13" s="5"/>
      <c r="B13" s="38"/>
      <c r="C13" s="6"/>
      <c r="D13" s="7" t="s">
        <v>45</v>
      </c>
      <c r="E13" s="102">
        <f>236787.51/9</f>
        <v>26309.723333333335</v>
      </c>
      <c r="F13" s="6" t="s">
        <v>24</v>
      </c>
      <c r="G13" s="14">
        <v>0</v>
      </c>
      <c r="H13" s="15">
        <f t="shared" ref="H13:H60" si="0">E13*G13</f>
        <v>0</v>
      </c>
      <c r="J13" s="45"/>
    </row>
    <row r="14" spans="1:10" x14ac:dyDescent="0.2">
      <c r="A14" s="5"/>
      <c r="B14" s="38"/>
      <c r="C14" s="6"/>
      <c r="D14" s="7"/>
      <c r="E14" s="103"/>
      <c r="F14" s="6"/>
      <c r="G14" s="14"/>
      <c r="H14" s="15"/>
    </row>
    <row r="15" spans="1:10" x14ac:dyDescent="0.2">
      <c r="A15" s="5"/>
      <c r="B15" s="38"/>
      <c r="C15" s="6"/>
      <c r="D15" s="46" t="s">
        <v>31</v>
      </c>
      <c r="E15" s="102"/>
      <c r="F15" s="6"/>
      <c r="G15" s="14"/>
      <c r="H15" s="15"/>
    </row>
    <row r="16" spans="1:10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</row>
    <row r="17" spans="1:10" x14ac:dyDescent="0.2">
      <c r="A17" s="5"/>
      <c r="B17" s="38"/>
      <c r="C17" s="6"/>
      <c r="D17" s="7" t="s">
        <v>98</v>
      </c>
      <c r="E17" s="102">
        <v>0.14000000000000001</v>
      </c>
      <c r="F17" s="6" t="s">
        <v>21</v>
      </c>
      <c r="G17" s="14">
        <v>0</v>
      </c>
      <c r="H17" s="15">
        <f t="shared" si="0"/>
        <v>0</v>
      </c>
    </row>
    <row r="18" spans="1:10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J18" s="45"/>
    </row>
    <row r="19" spans="1:10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J19" s="93"/>
    </row>
    <row r="20" spans="1:10" x14ac:dyDescent="0.2">
      <c r="A20" s="5"/>
      <c r="B20" s="38"/>
      <c r="C20" s="6"/>
      <c r="D20" s="7" t="s">
        <v>53</v>
      </c>
      <c r="E20" s="102">
        <v>0.11600000000000001</v>
      </c>
      <c r="F20" s="6" t="s">
        <v>21</v>
      </c>
      <c r="G20" s="14">
        <v>0</v>
      </c>
      <c r="H20" s="15">
        <f t="shared" si="0"/>
        <v>0</v>
      </c>
    </row>
    <row r="21" spans="1:10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J21" s="45"/>
    </row>
    <row r="22" spans="1:10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</row>
    <row r="23" spans="1:10" x14ac:dyDescent="0.2">
      <c r="A23" s="5"/>
      <c r="B23" s="38"/>
      <c r="C23" s="6"/>
      <c r="D23" s="7" t="s">
        <v>46</v>
      </c>
      <c r="E23" s="102">
        <v>0.39600000000000002</v>
      </c>
      <c r="F23" s="6" t="s">
        <v>21</v>
      </c>
      <c r="G23" s="14">
        <v>0</v>
      </c>
      <c r="H23" s="15">
        <f t="shared" si="0"/>
        <v>0</v>
      </c>
    </row>
    <row r="24" spans="1:10" x14ac:dyDescent="0.2">
      <c r="A24" s="5"/>
      <c r="B24" s="38"/>
      <c r="C24" s="6"/>
      <c r="D24" s="7" t="s">
        <v>100</v>
      </c>
      <c r="E24" s="102">
        <v>0</v>
      </c>
      <c r="F24" s="6" t="s">
        <v>21</v>
      </c>
      <c r="G24" s="14">
        <v>0</v>
      </c>
      <c r="H24" s="15">
        <f t="shared" si="0"/>
        <v>0</v>
      </c>
    </row>
    <row r="25" spans="1:10" x14ac:dyDescent="0.2">
      <c r="A25" s="5"/>
      <c r="B25" s="38"/>
      <c r="C25" s="6"/>
      <c r="D25" s="7"/>
      <c r="E25" s="104"/>
      <c r="F25" s="6"/>
      <c r="G25" s="14"/>
      <c r="H25" s="15"/>
    </row>
    <row r="26" spans="1:10" x14ac:dyDescent="0.2">
      <c r="A26" s="5"/>
      <c r="B26" s="38"/>
      <c r="C26" s="6"/>
      <c r="D26" s="7" t="s">
        <v>25</v>
      </c>
      <c r="E26" s="103">
        <f>ROUND(E29*1.1, -2)</f>
        <v>14000</v>
      </c>
      <c r="F26" s="6" t="s">
        <v>24</v>
      </c>
      <c r="G26" s="14">
        <v>0</v>
      </c>
      <c r="H26" s="15">
        <f t="shared" si="0"/>
        <v>0</v>
      </c>
    </row>
    <row r="27" spans="1:10" x14ac:dyDescent="0.2">
      <c r="A27" s="5"/>
      <c r="B27" s="38"/>
      <c r="C27" s="6"/>
      <c r="D27" s="7"/>
      <c r="E27" s="103"/>
      <c r="F27" s="6"/>
      <c r="G27" s="14"/>
      <c r="H27" s="15"/>
    </row>
    <row r="28" spans="1:10" x14ac:dyDescent="0.2">
      <c r="A28" s="5"/>
      <c r="B28" s="38"/>
      <c r="C28" s="6"/>
      <c r="D28" s="46" t="s">
        <v>40</v>
      </c>
      <c r="E28" s="103"/>
      <c r="F28" s="6"/>
      <c r="G28" s="14"/>
      <c r="H28" s="15"/>
    </row>
    <row r="29" spans="1:10" x14ac:dyDescent="0.2">
      <c r="A29" s="5"/>
      <c r="B29" s="38"/>
      <c r="C29" s="6"/>
      <c r="D29" s="7" t="s">
        <v>47</v>
      </c>
      <c r="E29" s="103">
        <f>114425/9</f>
        <v>12713.888888888889</v>
      </c>
      <c r="F29" s="6" t="s">
        <v>24</v>
      </c>
      <c r="G29" s="14">
        <v>0</v>
      </c>
      <c r="H29" s="15">
        <f t="shared" si="0"/>
        <v>0</v>
      </c>
      <c r="J29" s="45"/>
    </row>
    <row r="30" spans="1:10" x14ac:dyDescent="0.2">
      <c r="A30" s="5"/>
      <c r="B30" s="38"/>
      <c r="C30" s="6"/>
      <c r="D30" s="7" t="s">
        <v>48</v>
      </c>
      <c r="E30" s="103">
        <f>47726/9</f>
        <v>5302.8888888888887</v>
      </c>
      <c r="F30" s="6" t="s">
        <v>24</v>
      </c>
      <c r="G30" s="14">
        <v>0</v>
      </c>
      <c r="H30" s="15">
        <f t="shared" si="0"/>
        <v>0</v>
      </c>
      <c r="J30" s="45"/>
    </row>
    <row r="31" spans="1:10" x14ac:dyDescent="0.2">
      <c r="A31" s="5"/>
      <c r="B31" s="38"/>
      <c r="C31" s="6"/>
      <c r="D31" s="7"/>
      <c r="E31" s="103"/>
      <c r="F31" s="6"/>
      <c r="G31" s="14"/>
      <c r="H31" s="15"/>
      <c r="J31" s="93"/>
    </row>
    <row r="32" spans="1:10" x14ac:dyDescent="0.2">
      <c r="A32" s="95"/>
      <c r="B32" s="52"/>
      <c r="C32" s="6"/>
      <c r="D32" s="7" t="s">
        <v>105</v>
      </c>
      <c r="E32" s="103">
        <v>4162</v>
      </c>
      <c r="F32" s="6" t="s">
        <v>27</v>
      </c>
      <c r="G32" s="14">
        <v>0</v>
      </c>
      <c r="H32" s="15">
        <f t="shared" ref="H32" si="1">E32*G32</f>
        <v>0</v>
      </c>
      <c r="J32" s="45"/>
    </row>
    <row r="33" spans="1:16" x14ac:dyDescent="0.2">
      <c r="A33" s="95"/>
      <c r="B33" s="52"/>
      <c r="C33" s="6"/>
      <c r="D33" s="7"/>
      <c r="E33" s="103"/>
      <c r="F33" s="6"/>
      <c r="G33" s="14"/>
      <c r="H33" s="15"/>
      <c r="J33" s="93"/>
    </row>
    <row r="34" spans="1:16" x14ac:dyDescent="0.2">
      <c r="A34" s="95"/>
      <c r="B34" s="52"/>
      <c r="C34" s="6"/>
      <c r="D34" s="7" t="s">
        <v>129</v>
      </c>
      <c r="E34" s="103">
        <f>18937/9</f>
        <v>2104.1111111111113</v>
      </c>
      <c r="F34" s="6" t="s">
        <v>24</v>
      </c>
      <c r="G34" s="14">
        <v>0</v>
      </c>
      <c r="H34" s="15">
        <f t="shared" ref="H34" si="2">E34*G34</f>
        <v>0</v>
      </c>
      <c r="J34" s="45"/>
    </row>
    <row r="35" spans="1:16" x14ac:dyDescent="0.2">
      <c r="A35" s="95"/>
      <c r="B35" s="52"/>
      <c r="C35" s="6"/>
      <c r="D35" s="7"/>
      <c r="E35" s="103"/>
      <c r="F35" s="6"/>
      <c r="G35" s="14"/>
      <c r="H35" s="15"/>
      <c r="J35" s="93"/>
    </row>
    <row r="36" spans="1:16" x14ac:dyDescent="0.2">
      <c r="A36" s="5"/>
      <c r="B36" s="38"/>
      <c r="C36" s="6"/>
      <c r="D36" s="46" t="s">
        <v>42</v>
      </c>
      <c r="E36" s="103"/>
      <c r="F36" s="6"/>
      <c r="G36" s="14"/>
      <c r="H36" s="15"/>
      <c r="J36" s="93"/>
    </row>
    <row r="37" spans="1:16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0</v>
      </c>
      <c r="H37" s="15">
        <f t="shared" si="0"/>
        <v>0</v>
      </c>
    </row>
    <row r="38" spans="1:16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0</v>
      </c>
      <c r="H38" s="15">
        <f t="shared" si="0"/>
        <v>0</v>
      </c>
      <c r="J38" s="93"/>
    </row>
    <row r="39" spans="1:16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0</v>
      </c>
      <c r="H39" s="15">
        <f t="shared" si="0"/>
        <v>0</v>
      </c>
    </row>
    <row r="40" spans="1:16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0</v>
      </c>
      <c r="H40" s="15">
        <f t="shared" si="0"/>
        <v>0</v>
      </c>
    </row>
    <row r="41" spans="1:16" x14ac:dyDescent="0.2">
      <c r="A41" s="5"/>
      <c r="B41" s="38"/>
      <c r="C41" s="6"/>
      <c r="D41" s="7"/>
      <c r="E41" s="97"/>
      <c r="F41" s="6"/>
      <c r="G41" s="14"/>
      <c r="H41" s="92"/>
      <c r="J41" s="93"/>
    </row>
    <row r="42" spans="1:16" x14ac:dyDescent="0.2">
      <c r="A42" s="5"/>
      <c r="B42" s="38"/>
      <c r="C42" s="6"/>
      <c r="D42" s="7" t="s">
        <v>26</v>
      </c>
      <c r="E42" s="103">
        <f>610405.6/43560</f>
        <v>14.012984389348025</v>
      </c>
      <c r="F42" s="6" t="s">
        <v>22</v>
      </c>
      <c r="G42" s="14">
        <v>0</v>
      </c>
      <c r="H42" s="15">
        <f t="shared" si="0"/>
        <v>0</v>
      </c>
      <c r="J42" s="45"/>
    </row>
    <row r="43" spans="1:16" x14ac:dyDescent="0.2">
      <c r="A43" s="5"/>
      <c r="B43" s="38"/>
      <c r="C43" s="6"/>
      <c r="D43" s="7"/>
      <c r="E43" s="99"/>
      <c r="F43" s="6"/>
      <c r="G43" s="14"/>
      <c r="H43" s="15"/>
    </row>
    <row r="44" spans="1:16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0</v>
      </c>
      <c r="H44" s="15">
        <f t="shared" si="0"/>
        <v>0</v>
      </c>
    </row>
    <row r="45" spans="1:16" x14ac:dyDescent="0.2">
      <c r="A45" s="5"/>
      <c r="B45" s="38"/>
      <c r="C45" s="6"/>
      <c r="D45" s="7"/>
      <c r="E45" s="99"/>
      <c r="F45" s="6"/>
      <c r="G45" s="14"/>
      <c r="H45" s="15"/>
      <c r="O45" s="32"/>
      <c r="P45" s="47"/>
    </row>
    <row r="46" spans="1:16" x14ac:dyDescent="0.2">
      <c r="A46" s="5"/>
      <c r="B46" s="38"/>
      <c r="C46" s="6"/>
      <c r="D46" s="7" t="s">
        <v>110</v>
      </c>
      <c r="E46" s="97">
        <v>2</v>
      </c>
      <c r="F46" s="6" t="s">
        <v>35</v>
      </c>
      <c r="G46" s="14">
        <v>0</v>
      </c>
      <c r="H46" s="15">
        <f t="shared" ref="H46" si="3">E46*G46</f>
        <v>0</v>
      </c>
      <c r="J46" s="93"/>
      <c r="O46" s="32"/>
      <c r="P46" s="47"/>
    </row>
    <row r="47" spans="1:16" x14ac:dyDescent="0.2">
      <c r="A47" s="5"/>
      <c r="B47" s="38"/>
      <c r="C47" s="6"/>
      <c r="D47" s="7"/>
      <c r="E47" s="97"/>
      <c r="F47" s="6"/>
      <c r="G47" s="14"/>
      <c r="H47" s="15"/>
      <c r="J47" s="93"/>
      <c r="O47" s="32"/>
      <c r="P47" s="47"/>
    </row>
    <row r="48" spans="1:16" x14ac:dyDescent="0.2">
      <c r="A48" s="5"/>
      <c r="B48" s="38"/>
      <c r="C48" s="6"/>
      <c r="D48" s="46" t="s">
        <v>107</v>
      </c>
      <c r="E48" s="97"/>
      <c r="F48" s="6"/>
      <c r="G48" s="14"/>
      <c r="H48" s="15"/>
      <c r="J48" s="93"/>
      <c r="O48" s="32"/>
      <c r="P48" s="47"/>
    </row>
    <row r="49" spans="1:16" x14ac:dyDescent="0.2">
      <c r="A49" s="5"/>
      <c r="B49" s="38"/>
      <c r="C49" s="6"/>
      <c r="D49" s="7" t="s">
        <v>128</v>
      </c>
      <c r="E49" s="97">
        <v>1</v>
      </c>
      <c r="F49" s="6" t="s">
        <v>35</v>
      </c>
      <c r="G49" s="14">
        <v>0</v>
      </c>
      <c r="H49" s="15">
        <f t="shared" ref="H49" si="4">E49*G49</f>
        <v>0</v>
      </c>
      <c r="J49" s="93"/>
      <c r="O49" s="32"/>
      <c r="P49" s="47"/>
    </row>
    <row r="50" spans="1:16" x14ac:dyDescent="0.2">
      <c r="A50" s="5"/>
      <c r="B50" s="38"/>
      <c r="C50" s="6"/>
      <c r="D50" s="7"/>
      <c r="E50" s="99"/>
      <c r="F50" s="6"/>
      <c r="G50" s="14"/>
      <c r="H50" s="15"/>
      <c r="O50" s="32"/>
      <c r="P50" s="47"/>
    </row>
    <row r="51" spans="1:16" x14ac:dyDescent="0.2">
      <c r="A51" s="5"/>
      <c r="B51" s="38"/>
      <c r="C51" s="6"/>
      <c r="D51" s="46" t="s">
        <v>29</v>
      </c>
      <c r="E51" s="98"/>
      <c r="F51" s="6"/>
      <c r="G51" s="14"/>
      <c r="H51" s="15"/>
      <c r="J51" s="93"/>
      <c r="O51" s="32"/>
      <c r="P51" s="47"/>
    </row>
    <row r="52" spans="1:16" x14ac:dyDescent="0.2">
      <c r="A52" s="5"/>
      <c r="B52" s="38"/>
      <c r="C52" s="6"/>
      <c r="D52" s="7" t="s">
        <v>99</v>
      </c>
      <c r="E52" s="98">
        <f t="shared" ref="E52:E58" si="5">E16</f>
        <v>0</v>
      </c>
      <c r="F52" s="6" t="s">
        <v>21</v>
      </c>
      <c r="G52" s="14">
        <v>0</v>
      </c>
      <c r="H52" s="15">
        <f t="shared" si="0"/>
        <v>0</v>
      </c>
      <c r="O52" s="33"/>
      <c r="P52" s="33"/>
    </row>
    <row r="53" spans="1:16" x14ac:dyDescent="0.2">
      <c r="A53" s="5"/>
      <c r="B53" s="38"/>
      <c r="C53" s="6"/>
      <c r="D53" s="7" t="s">
        <v>98</v>
      </c>
      <c r="E53" s="98">
        <f t="shared" si="5"/>
        <v>0.14000000000000001</v>
      </c>
      <c r="F53" s="6" t="s">
        <v>21</v>
      </c>
      <c r="G53" s="14">
        <v>0</v>
      </c>
      <c r="H53" s="15">
        <f t="shared" si="0"/>
        <v>0</v>
      </c>
      <c r="O53" s="33"/>
      <c r="P53" s="33"/>
    </row>
    <row r="54" spans="1:16" x14ac:dyDescent="0.2">
      <c r="A54" s="5"/>
      <c r="B54" s="38"/>
      <c r="C54" s="6"/>
      <c r="D54" s="7" t="s">
        <v>103</v>
      </c>
      <c r="E54" s="98">
        <f t="shared" si="5"/>
        <v>0</v>
      </c>
      <c r="F54" s="6" t="s">
        <v>21</v>
      </c>
      <c r="G54" s="14">
        <v>0</v>
      </c>
      <c r="H54" s="15">
        <f t="shared" si="0"/>
        <v>0</v>
      </c>
      <c r="J54" s="45"/>
      <c r="O54" s="33"/>
      <c r="P54" s="33"/>
    </row>
    <row r="55" spans="1:16" x14ac:dyDescent="0.2">
      <c r="A55" s="5"/>
      <c r="B55" s="38"/>
      <c r="C55" s="6"/>
      <c r="D55" s="7" t="s">
        <v>51</v>
      </c>
      <c r="E55" s="98">
        <f t="shared" si="5"/>
        <v>0</v>
      </c>
      <c r="F55" s="6" t="s">
        <v>21</v>
      </c>
      <c r="G55" s="14">
        <v>0</v>
      </c>
      <c r="H55" s="15">
        <f t="shared" si="0"/>
        <v>0</v>
      </c>
      <c r="O55" s="33"/>
      <c r="P55" s="33"/>
    </row>
    <row r="56" spans="1:16" x14ac:dyDescent="0.2">
      <c r="A56" s="5"/>
      <c r="B56" s="38"/>
      <c r="C56" s="6"/>
      <c r="D56" s="7" t="s">
        <v>53</v>
      </c>
      <c r="E56" s="98">
        <f t="shared" si="5"/>
        <v>0.11600000000000001</v>
      </c>
      <c r="F56" s="6" t="s">
        <v>21</v>
      </c>
      <c r="G56" s="14">
        <v>0</v>
      </c>
      <c r="H56" s="15">
        <f t="shared" si="0"/>
        <v>0</v>
      </c>
      <c r="O56" s="33"/>
      <c r="P56" s="33"/>
    </row>
    <row r="57" spans="1:16" x14ac:dyDescent="0.2">
      <c r="A57" s="5"/>
      <c r="B57" s="38"/>
      <c r="C57" s="6"/>
      <c r="D57" s="7" t="s">
        <v>49</v>
      </c>
      <c r="E57" s="98">
        <f t="shared" si="5"/>
        <v>0</v>
      </c>
      <c r="F57" s="6" t="s">
        <v>21</v>
      </c>
      <c r="G57" s="14">
        <v>0</v>
      </c>
      <c r="H57" s="15">
        <f t="shared" si="0"/>
        <v>0</v>
      </c>
      <c r="O57" s="33"/>
      <c r="P57" s="33"/>
    </row>
    <row r="58" spans="1:16" x14ac:dyDescent="0.2">
      <c r="A58" s="5"/>
      <c r="B58" s="38"/>
      <c r="C58" s="6"/>
      <c r="D58" s="7" t="s">
        <v>54</v>
      </c>
      <c r="E58" s="98">
        <f t="shared" si="5"/>
        <v>0</v>
      </c>
      <c r="F58" s="6" t="s">
        <v>21</v>
      </c>
      <c r="G58" s="14">
        <v>0</v>
      </c>
      <c r="H58" s="15">
        <f t="shared" si="0"/>
        <v>0</v>
      </c>
      <c r="O58" s="33"/>
      <c r="P58" s="33"/>
    </row>
    <row r="59" spans="1:16" x14ac:dyDescent="0.2">
      <c r="A59" s="5"/>
      <c r="B59" s="38"/>
      <c r="C59" s="6"/>
      <c r="D59" s="7" t="s">
        <v>46</v>
      </c>
      <c r="E59" s="98">
        <v>0</v>
      </c>
      <c r="F59" s="6" t="s">
        <v>21</v>
      </c>
      <c r="G59" s="14">
        <v>0</v>
      </c>
      <c r="H59" s="15">
        <f t="shared" si="0"/>
        <v>0</v>
      </c>
      <c r="O59" s="33"/>
      <c r="P59" s="33"/>
    </row>
    <row r="60" spans="1:16" x14ac:dyDescent="0.2">
      <c r="A60" s="5"/>
      <c r="B60" s="38"/>
      <c r="C60" s="6"/>
      <c r="D60" s="7" t="s">
        <v>100</v>
      </c>
      <c r="E60" s="98">
        <f>E24</f>
        <v>0</v>
      </c>
      <c r="F60" s="6" t="s">
        <v>21</v>
      </c>
      <c r="G60" s="14">
        <v>0</v>
      </c>
      <c r="H60" s="15">
        <f t="shared" si="0"/>
        <v>0</v>
      </c>
      <c r="O60" s="33"/>
      <c r="P60" s="33"/>
    </row>
    <row r="61" spans="1:16" x14ac:dyDescent="0.2">
      <c r="A61" s="5"/>
      <c r="B61" s="38"/>
      <c r="C61" s="6"/>
      <c r="D61" s="7"/>
      <c r="E61" s="98"/>
      <c r="F61" s="6"/>
      <c r="G61" s="14"/>
      <c r="H61" s="15"/>
      <c r="O61" s="33"/>
      <c r="P61" s="33"/>
    </row>
    <row r="62" spans="1:16" x14ac:dyDescent="0.2">
      <c r="A62" s="95"/>
      <c r="B62" s="52"/>
      <c r="C62" s="6"/>
      <c r="D62" s="46" t="s">
        <v>104</v>
      </c>
      <c r="E62" s="98"/>
      <c r="F62" s="6"/>
      <c r="G62" s="14"/>
      <c r="H62" s="15"/>
      <c r="J62" s="93"/>
      <c r="O62" s="33"/>
      <c r="P62" s="33"/>
    </row>
    <row r="63" spans="1:16" x14ac:dyDescent="0.2">
      <c r="A63" s="95"/>
      <c r="B63" s="52"/>
      <c r="C63" s="6"/>
      <c r="D63" s="7" t="s">
        <v>119</v>
      </c>
      <c r="E63" s="98">
        <v>1</v>
      </c>
      <c r="F63" s="6" t="s">
        <v>35</v>
      </c>
      <c r="G63" s="14">
        <v>0</v>
      </c>
      <c r="H63" s="15">
        <f t="shared" ref="H63:H67" si="6">E63*G63</f>
        <v>0</v>
      </c>
      <c r="J63" s="45"/>
      <c r="K63" s="45"/>
      <c r="O63" s="33"/>
      <c r="P63" s="47"/>
    </row>
    <row r="64" spans="1:16" x14ac:dyDescent="0.2">
      <c r="A64" s="95"/>
      <c r="B64" s="52"/>
      <c r="C64" s="6"/>
      <c r="D64" s="7" t="s">
        <v>120</v>
      </c>
      <c r="E64" s="98">
        <v>1</v>
      </c>
      <c r="F64" s="6" t="s">
        <v>35</v>
      </c>
      <c r="G64" s="14">
        <v>0</v>
      </c>
      <c r="H64" s="15">
        <f t="shared" ref="H64" si="7">E64*G64</f>
        <v>0</v>
      </c>
      <c r="J64" s="45"/>
      <c r="K64" s="45"/>
      <c r="O64" s="33"/>
      <c r="P64" s="47"/>
    </row>
    <row r="65" spans="1:16" x14ac:dyDescent="0.2">
      <c r="A65" s="95"/>
      <c r="B65" s="52"/>
      <c r="C65" s="6"/>
      <c r="D65" s="7"/>
      <c r="E65" s="98"/>
      <c r="F65" s="6"/>
      <c r="G65" s="14"/>
      <c r="H65" s="15"/>
      <c r="J65" s="45"/>
      <c r="K65" s="45"/>
      <c r="O65" s="33"/>
      <c r="P65" s="47"/>
    </row>
    <row r="66" spans="1:16" x14ac:dyDescent="0.2">
      <c r="A66" s="95"/>
      <c r="B66" s="52"/>
      <c r="C66" s="6"/>
      <c r="D66" s="7" t="s">
        <v>124</v>
      </c>
      <c r="E66" s="98">
        <v>148500</v>
      </c>
      <c r="F66" s="6" t="s">
        <v>118</v>
      </c>
      <c r="G66" s="14">
        <v>0</v>
      </c>
      <c r="H66" s="15">
        <f t="shared" si="6"/>
        <v>0</v>
      </c>
      <c r="J66" s="45" t="s">
        <v>130</v>
      </c>
      <c r="K66" s="45"/>
      <c r="O66" s="33"/>
      <c r="P66" s="47"/>
    </row>
    <row r="67" spans="1:16" x14ac:dyDescent="0.2">
      <c r="A67" s="95"/>
      <c r="B67" s="52"/>
      <c r="C67" s="6"/>
      <c r="D67" s="7" t="s">
        <v>122</v>
      </c>
      <c r="E67" s="98">
        <v>497850</v>
      </c>
      <c r="F67" s="6" t="s">
        <v>118</v>
      </c>
      <c r="G67" s="14">
        <v>0</v>
      </c>
      <c r="H67" s="15">
        <f t="shared" si="6"/>
        <v>0</v>
      </c>
      <c r="J67" s="45" t="s">
        <v>130</v>
      </c>
      <c r="K67" s="45"/>
      <c r="O67" s="33"/>
      <c r="P67" s="47"/>
    </row>
    <row r="68" spans="1:16" x14ac:dyDescent="0.2">
      <c r="A68" s="95"/>
      <c r="B68" s="52"/>
      <c r="C68" s="6"/>
      <c r="D68" s="7"/>
      <c r="E68" s="98"/>
      <c r="F68" s="6"/>
      <c r="G68" s="14"/>
      <c r="H68" s="15"/>
      <c r="J68" s="45"/>
      <c r="K68" s="45"/>
      <c r="O68" s="33"/>
      <c r="P68" s="47"/>
    </row>
    <row r="69" spans="1:16" x14ac:dyDescent="0.2">
      <c r="A69" s="95"/>
      <c r="B69" s="52"/>
      <c r="C69" s="6"/>
      <c r="D69" s="7" t="s">
        <v>109</v>
      </c>
      <c r="E69" s="102">
        <v>3</v>
      </c>
      <c r="F69" s="6" t="s">
        <v>35</v>
      </c>
      <c r="G69" s="14">
        <v>0</v>
      </c>
      <c r="H69" s="15">
        <f t="shared" ref="H69" si="8">E69*G69</f>
        <v>0</v>
      </c>
      <c r="J69" s="45"/>
      <c r="O69" s="33"/>
      <c r="P69" s="47"/>
    </row>
    <row r="70" spans="1:16" x14ac:dyDescent="0.2">
      <c r="A70" s="96"/>
      <c r="B70" s="52"/>
      <c r="C70" s="6"/>
      <c r="D70" s="7"/>
      <c r="E70" s="42"/>
      <c r="F70" s="6"/>
      <c r="G70" s="14"/>
      <c r="H70" s="15"/>
      <c r="J70" s="93"/>
      <c r="O70" s="33"/>
    </row>
    <row r="71" spans="1:16" ht="12.75" customHeight="1" x14ac:dyDescent="0.2">
      <c r="A71" s="41"/>
      <c r="B71" s="38"/>
      <c r="C71" s="6"/>
      <c r="D71" s="46" t="s">
        <v>37</v>
      </c>
      <c r="E71" s="29"/>
      <c r="F71" s="6"/>
      <c r="G71" s="14"/>
      <c r="H71" s="15"/>
      <c r="J71" s="33"/>
      <c r="O71" s="33"/>
      <c r="P71" s="33"/>
    </row>
    <row r="72" spans="1:16" x14ac:dyDescent="0.2">
      <c r="A72" s="41"/>
      <c r="B72" s="38"/>
      <c r="C72" s="6"/>
      <c r="D72" s="7" t="s">
        <v>41</v>
      </c>
      <c r="E72" s="29">
        <v>1</v>
      </c>
      <c r="F72" s="6" t="s">
        <v>15</v>
      </c>
      <c r="G72" s="14">
        <v>0</v>
      </c>
      <c r="H72" s="15">
        <f>E72*G72</f>
        <v>0</v>
      </c>
      <c r="J72" s="33"/>
      <c r="O72" s="33"/>
      <c r="P72" s="33"/>
    </row>
    <row r="73" spans="1:16" x14ac:dyDescent="0.2">
      <c r="A73" s="41"/>
      <c r="B73" s="38"/>
      <c r="C73" s="6"/>
      <c r="D73" s="7"/>
      <c r="E73" s="29"/>
      <c r="F73" s="6"/>
      <c r="G73" s="14"/>
      <c r="H73" s="15"/>
      <c r="J73" s="33"/>
    </row>
    <row r="74" spans="1:16" x14ac:dyDescent="0.2">
      <c r="A74" s="5"/>
      <c r="B74" s="8"/>
      <c r="C74" s="8"/>
      <c r="D74" s="9" t="s">
        <v>38</v>
      </c>
      <c r="E74" s="17">
        <v>1</v>
      </c>
      <c r="F74" s="8" t="s">
        <v>15</v>
      </c>
      <c r="G74" s="14">
        <v>0</v>
      </c>
      <c r="H74" s="15">
        <f>E74*G74</f>
        <v>0</v>
      </c>
      <c r="J74" s="33"/>
      <c r="O74" s="33"/>
      <c r="P74" s="33"/>
    </row>
    <row r="75" spans="1:16" ht="13.5" thickBot="1" x14ac:dyDescent="0.25">
      <c r="A75" s="30"/>
      <c r="B75" s="10" t="s">
        <v>14</v>
      </c>
      <c r="C75" s="10" t="s">
        <v>14</v>
      </c>
      <c r="D75" s="11" t="s">
        <v>39</v>
      </c>
      <c r="E75" s="28">
        <v>1</v>
      </c>
      <c r="F75" s="10" t="s">
        <v>15</v>
      </c>
      <c r="G75" s="100">
        <v>0</v>
      </c>
      <c r="H75" s="101">
        <f>E75*G75</f>
        <v>0</v>
      </c>
      <c r="J75" s="33"/>
    </row>
    <row r="76" spans="1:16" ht="13.5" thickTop="1" x14ac:dyDescent="0.2">
      <c r="A76" s="1" t="s">
        <v>33</v>
      </c>
      <c r="B76" s="48"/>
      <c r="C76" s="31" t="s">
        <v>21</v>
      </c>
      <c r="D76" s="23" t="s">
        <v>16</v>
      </c>
      <c r="E76" s="1" t="s">
        <v>17</v>
      </c>
      <c r="G76" s="12" t="s">
        <v>18</v>
      </c>
      <c r="H76" s="12">
        <v>0</v>
      </c>
    </row>
    <row r="77" spans="1:16" ht="13.5" thickBot="1" x14ac:dyDescent="0.25">
      <c r="D77" s="24" t="s">
        <v>30</v>
      </c>
      <c r="E77" s="1" t="s">
        <v>17</v>
      </c>
      <c r="F77" s="21"/>
      <c r="G77" s="12" t="s">
        <v>18</v>
      </c>
      <c r="H77" s="36">
        <v>0</v>
      </c>
    </row>
    <row r="78" spans="1:16" x14ac:dyDescent="0.2">
      <c r="D78" s="23" t="s">
        <v>19</v>
      </c>
      <c r="E78" s="1" t="s">
        <v>17</v>
      </c>
      <c r="G78" s="12" t="s">
        <v>18</v>
      </c>
      <c r="H78" s="49">
        <v>0</v>
      </c>
    </row>
    <row r="80" spans="1:16" x14ac:dyDescent="0.2">
      <c r="C80" s="39" t="s">
        <v>32</v>
      </c>
      <c r="D80" s="31" t="s">
        <v>34</v>
      </c>
    </row>
  </sheetData>
  <printOptions horizontalCentered="1"/>
  <pageMargins left="0.25" right="0.25" top="0.63" bottom="0.5" header="0.25" footer="0.5"/>
  <pageSetup scale="75" orientation="portrait" r:id="rId1"/>
  <headerFooter alignWithMargins="0">
    <oddHeader>&amp;CNorth Carolina Department of Transportation
Preliminary Estimate&amp;R[Page]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80"/>
  <sheetViews>
    <sheetView zoomScale="110" zoomScaleNormal="110" workbookViewId="0">
      <selection activeCell="J16" sqref="J16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47.664062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3.33203125" style="1" customWidth="1"/>
    <col min="10" max="10" width="61.6640625" style="1" bestFit="1" customWidth="1"/>
    <col min="11" max="11" width="5.6640625" style="1" customWidth="1"/>
    <col min="12" max="12" width="6.33203125" style="1" customWidth="1"/>
    <col min="13" max="13" width="7.33203125" style="1" customWidth="1"/>
    <col min="14" max="14" width="8.1640625" style="1" customWidth="1"/>
    <col min="15" max="15" width="3.1640625" style="1" customWidth="1"/>
    <col min="16" max="16" width="18" style="1" customWidth="1"/>
    <col min="17" max="16384" width="9.33203125" style="1"/>
  </cols>
  <sheetData>
    <row r="1" spans="1:10" ht="13.5" thickBot="1" x14ac:dyDescent="0.25">
      <c r="A1" s="1" t="s">
        <v>0</v>
      </c>
      <c r="D1" s="44" t="s">
        <v>108</v>
      </c>
      <c r="E1" s="54"/>
      <c r="G1" s="37" t="s">
        <v>1</v>
      </c>
      <c r="H1" s="105" t="s">
        <v>112</v>
      </c>
    </row>
    <row r="2" spans="1:10" ht="13.5" thickBot="1" x14ac:dyDescent="0.25">
      <c r="A2" s="1" t="s">
        <v>2</v>
      </c>
      <c r="D2" s="53"/>
      <c r="E2" s="43"/>
      <c r="G2"/>
      <c r="H2" s="106" t="s">
        <v>111</v>
      </c>
    </row>
    <row r="3" spans="1:10" x14ac:dyDescent="0.2">
      <c r="A3" s="1" t="s">
        <v>3</v>
      </c>
      <c r="D3" s="45"/>
      <c r="G3" s="27"/>
      <c r="H3" s="50" t="s">
        <v>36</v>
      </c>
    </row>
    <row r="4" spans="1:10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H78</f>
        <v>0</v>
      </c>
    </row>
    <row r="5" spans="1:10" ht="12.75" customHeight="1" x14ac:dyDescent="0.2">
      <c r="D5" s="31"/>
      <c r="G5" s="22"/>
    </row>
    <row r="6" spans="1:10" ht="12.75" customHeight="1" x14ac:dyDescent="0.35">
      <c r="A6" t="s">
        <v>5</v>
      </c>
      <c r="C6" s="16"/>
      <c r="D6" s="108" t="s">
        <v>133</v>
      </c>
      <c r="E6" s="40">
        <v>43899</v>
      </c>
      <c r="F6" s="31"/>
      <c r="G6" s="20"/>
    </row>
    <row r="7" spans="1:10" ht="12.75" customHeight="1" x14ac:dyDescent="0.2">
      <c r="A7" t="s">
        <v>6</v>
      </c>
      <c r="C7" s="16"/>
      <c r="D7" s="45" t="s">
        <v>131</v>
      </c>
      <c r="E7" s="40">
        <v>43903</v>
      </c>
      <c r="G7" s="110" t="s">
        <v>132</v>
      </c>
      <c r="H7" s="109">
        <v>43934</v>
      </c>
    </row>
    <row r="8" spans="1:10" ht="12.75" customHeight="1" thickBot="1" x14ac:dyDescent="0.25">
      <c r="A8" t="s">
        <v>52</v>
      </c>
      <c r="C8" s="16"/>
      <c r="D8" s="45"/>
      <c r="E8" s="40"/>
      <c r="H8" s="35"/>
    </row>
    <row r="9" spans="1:10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</row>
    <row r="10" spans="1:10" x14ac:dyDescent="0.2">
      <c r="A10" s="5"/>
      <c r="B10" s="38"/>
      <c r="C10" s="6"/>
      <c r="D10" s="7" t="s">
        <v>20</v>
      </c>
      <c r="E10" s="102">
        <f>339215/43560</f>
        <v>7.7873048668503211</v>
      </c>
      <c r="F10" s="6" t="s">
        <v>22</v>
      </c>
      <c r="G10" s="14">
        <v>0</v>
      </c>
      <c r="H10" s="15">
        <f>E10*G10</f>
        <v>0</v>
      </c>
      <c r="J10" s="45"/>
    </row>
    <row r="11" spans="1:10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4">
        <v>0</v>
      </c>
      <c r="H11" s="15">
        <f>E12*G11</f>
        <v>0</v>
      </c>
    </row>
    <row r="12" spans="1:10" x14ac:dyDescent="0.2">
      <c r="A12" s="5"/>
      <c r="B12" s="38"/>
      <c r="C12" s="6"/>
      <c r="D12" s="94" t="s">
        <v>97</v>
      </c>
      <c r="E12" s="102">
        <v>7500</v>
      </c>
      <c r="F12" s="6" t="s">
        <v>23</v>
      </c>
      <c r="G12" s="14">
        <v>0</v>
      </c>
      <c r="H12" s="15">
        <f>E13*G12</f>
        <v>0</v>
      </c>
    </row>
    <row r="13" spans="1:10" x14ac:dyDescent="0.2">
      <c r="A13" s="5"/>
      <c r="B13" s="38"/>
      <c r="C13" s="6"/>
      <c r="D13" s="7" t="s">
        <v>45</v>
      </c>
      <c r="E13" s="102">
        <f>236787.51/9</f>
        <v>26309.723333333335</v>
      </c>
      <c r="F13" s="6" t="s">
        <v>24</v>
      </c>
      <c r="G13" s="14">
        <v>0</v>
      </c>
      <c r="H13" s="15">
        <f t="shared" ref="H13:H60" si="0">E13*G13</f>
        <v>0</v>
      </c>
      <c r="J13" s="45"/>
    </row>
    <row r="14" spans="1:10" x14ac:dyDescent="0.2">
      <c r="A14" s="5"/>
      <c r="B14" s="38"/>
      <c r="C14" s="6"/>
      <c r="D14" s="7"/>
      <c r="E14" s="103"/>
      <c r="F14" s="6"/>
      <c r="G14" s="14"/>
      <c r="H14" s="15"/>
    </row>
    <row r="15" spans="1:10" x14ac:dyDescent="0.2">
      <c r="A15" s="5"/>
      <c r="B15" s="38"/>
      <c r="C15" s="6"/>
      <c r="D15" s="46" t="s">
        <v>31</v>
      </c>
      <c r="E15" s="102"/>
      <c r="F15" s="6"/>
      <c r="G15" s="14"/>
      <c r="H15" s="15"/>
    </row>
    <row r="16" spans="1:10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</row>
    <row r="17" spans="1:10" x14ac:dyDescent="0.2">
      <c r="A17" s="5"/>
      <c r="B17" s="38"/>
      <c r="C17" s="6"/>
      <c r="D17" s="7" t="s">
        <v>98</v>
      </c>
      <c r="E17" s="102">
        <v>0.14000000000000001</v>
      </c>
      <c r="F17" s="6" t="s">
        <v>21</v>
      </c>
      <c r="G17" s="14">
        <v>0</v>
      </c>
      <c r="H17" s="15">
        <f t="shared" si="0"/>
        <v>0</v>
      </c>
    </row>
    <row r="18" spans="1:10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J18" s="45"/>
    </row>
    <row r="19" spans="1:10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J19" s="93"/>
    </row>
    <row r="20" spans="1:10" x14ac:dyDescent="0.2">
      <c r="A20" s="5"/>
      <c r="B20" s="38"/>
      <c r="C20" s="6"/>
      <c r="D20" s="7" t="s">
        <v>53</v>
      </c>
      <c r="E20" s="102">
        <v>0.11600000000000001</v>
      </c>
      <c r="F20" s="6" t="s">
        <v>21</v>
      </c>
      <c r="G20" s="14">
        <v>0</v>
      </c>
      <c r="H20" s="15">
        <f t="shared" si="0"/>
        <v>0</v>
      </c>
    </row>
    <row r="21" spans="1:10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J21" s="45"/>
    </row>
    <row r="22" spans="1:10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</row>
    <row r="23" spans="1:10" x14ac:dyDescent="0.2">
      <c r="A23" s="5"/>
      <c r="B23" s="38"/>
      <c r="C23" s="6"/>
      <c r="D23" s="7" t="s">
        <v>46</v>
      </c>
      <c r="E23" s="102">
        <v>0.39600000000000002</v>
      </c>
      <c r="F23" s="6" t="s">
        <v>21</v>
      </c>
      <c r="G23" s="14">
        <v>0</v>
      </c>
      <c r="H23" s="15">
        <f t="shared" si="0"/>
        <v>0</v>
      </c>
    </row>
    <row r="24" spans="1:10" x14ac:dyDescent="0.2">
      <c r="A24" s="5"/>
      <c r="B24" s="38"/>
      <c r="C24" s="6"/>
      <c r="D24" s="7" t="s">
        <v>100</v>
      </c>
      <c r="E24" s="102">
        <v>0</v>
      </c>
      <c r="F24" s="6" t="s">
        <v>21</v>
      </c>
      <c r="G24" s="14">
        <v>0</v>
      </c>
      <c r="H24" s="15">
        <f t="shared" si="0"/>
        <v>0</v>
      </c>
    </row>
    <row r="25" spans="1:10" x14ac:dyDescent="0.2">
      <c r="A25" s="5"/>
      <c r="B25" s="38"/>
      <c r="C25" s="6"/>
      <c r="D25" s="7"/>
      <c r="E25" s="104"/>
      <c r="F25" s="6"/>
      <c r="G25" s="14"/>
      <c r="H25" s="15"/>
    </row>
    <row r="26" spans="1:10" x14ac:dyDescent="0.2">
      <c r="A26" s="5"/>
      <c r="B26" s="38"/>
      <c r="C26" s="6"/>
      <c r="D26" s="7" t="s">
        <v>25</v>
      </c>
      <c r="E26" s="103">
        <f>ROUND(E29*1.1, -2)</f>
        <v>14000</v>
      </c>
      <c r="F26" s="6" t="s">
        <v>24</v>
      </c>
      <c r="G26" s="14">
        <v>0</v>
      </c>
      <c r="H26" s="15">
        <f t="shared" si="0"/>
        <v>0</v>
      </c>
    </row>
    <row r="27" spans="1:10" x14ac:dyDescent="0.2">
      <c r="A27" s="5"/>
      <c r="B27" s="38"/>
      <c r="C27" s="6"/>
      <c r="D27" s="7"/>
      <c r="E27" s="103"/>
      <c r="F27" s="6"/>
      <c r="G27" s="14"/>
      <c r="H27" s="15"/>
    </row>
    <row r="28" spans="1:10" x14ac:dyDescent="0.2">
      <c r="A28" s="5"/>
      <c r="B28" s="38"/>
      <c r="C28" s="6"/>
      <c r="D28" s="46" t="s">
        <v>40</v>
      </c>
      <c r="E28" s="103"/>
      <c r="F28" s="6"/>
      <c r="G28" s="14"/>
      <c r="H28" s="15"/>
    </row>
    <row r="29" spans="1:10" x14ac:dyDescent="0.2">
      <c r="A29" s="5"/>
      <c r="B29" s="38"/>
      <c r="C29" s="6"/>
      <c r="D29" s="7" t="s">
        <v>47</v>
      </c>
      <c r="E29" s="103">
        <f>114425/9</f>
        <v>12713.888888888889</v>
      </c>
      <c r="F29" s="6" t="s">
        <v>24</v>
      </c>
      <c r="G29" s="14">
        <v>0</v>
      </c>
      <c r="H29" s="15">
        <f t="shared" si="0"/>
        <v>0</v>
      </c>
      <c r="J29" s="45"/>
    </row>
    <row r="30" spans="1:10" x14ac:dyDescent="0.2">
      <c r="A30" s="5"/>
      <c r="B30" s="38"/>
      <c r="C30" s="6"/>
      <c r="D30" s="7" t="s">
        <v>48</v>
      </c>
      <c r="E30" s="103">
        <f>47726/9</f>
        <v>5302.8888888888887</v>
      </c>
      <c r="F30" s="6" t="s">
        <v>24</v>
      </c>
      <c r="G30" s="14">
        <v>0</v>
      </c>
      <c r="H30" s="15">
        <f t="shared" si="0"/>
        <v>0</v>
      </c>
      <c r="J30" s="45"/>
    </row>
    <row r="31" spans="1:10" x14ac:dyDescent="0.2">
      <c r="A31" s="5"/>
      <c r="B31" s="38"/>
      <c r="C31" s="6"/>
      <c r="D31" s="7"/>
      <c r="E31" s="103"/>
      <c r="F31" s="6"/>
      <c r="G31" s="14"/>
      <c r="H31" s="15"/>
      <c r="J31" s="93"/>
    </row>
    <row r="32" spans="1:10" x14ac:dyDescent="0.2">
      <c r="A32" s="95"/>
      <c r="B32" s="52"/>
      <c r="C32" s="6"/>
      <c r="D32" s="7" t="s">
        <v>105</v>
      </c>
      <c r="E32" s="103">
        <v>4162</v>
      </c>
      <c r="F32" s="6" t="s">
        <v>27</v>
      </c>
      <c r="G32" s="14">
        <v>0</v>
      </c>
      <c r="H32" s="15">
        <f t="shared" ref="H32" si="1">E32*G32</f>
        <v>0</v>
      </c>
      <c r="J32" s="45"/>
    </row>
    <row r="33" spans="1:16" x14ac:dyDescent="0.2">
      <c r="A33" s="95"/>
      <c r="B33" s="52"/>
      <c r="C33" s="6"/>
      <c r="D33" s="7"/>
      <c r="E33" s="103"/>
      <c r="F33" s="6"/>
      <c r="G33" s="14"/>
      <c r="H33" s="15"/>
      <c r="J33" s="93"/>
    </row>
    <row r="34" spans="1:16" x14ac:dyDescent="0.2">
      <c r="A34" s="95"/>
      <c r="B34" s="52"/>
      <c r="C34" s="6"/>
      <c r="D34" s="7" t="s">
        <v>129</v>
      </c>
      <c r="E34" s="103">
        <f>18937/9</f>
        <v>2104.1111111111113</v>
      </c>
      <c r="F34" s="6" t="s">
        <v>24</v>
      </c>
      <c r="G34" s="14">
        <v>0</v>
      </c>
      <c r="H34" s="15">
        <f t="shared" ref="H34" si="2">E34*G34</f>
        <v>0</v>
      </c>
      <c r="J34" s="45"/>
    </row>
    <row r="35" spans="1:16" x14ac:dyDescent="0.2">
      <c r="A35" s="95"/>
      <c r="B35" s="52"/>
      <c r="C35" s="6"/>
      <c r="D35" s="7"/>
      <c r="E35" s="103"/>
      <c r="F35" s="6"/>
      <c r="G35" s="14"/>
      <c r="H35" s="15"/>
      <c r="J35" s="93"/>
    </row>
    <row r="36" spans="1:16" x14ac:dyDescent="0.2">
      <c r="A36" s="5"/>
      <c r="B36" s="38"/>
      <c r="C36" s="6"/>
      <c r="D36" s="46" t="s">
        <v>42</v>
      </c>
      <c r="E36" s="103"/>
      <c r="F36" s="6"/>
      <c r="G36" s="14"/>
      <c r="H36" s="15"/>
      <c r="J36" s="93"/>
    </row>
    <row r="37" spans="1:16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0</v>
      </c>
      <c r="H37" s="15">
        <f t="shared" si="0"/>
        <v>0</v>
      </c>
    </row>
    <row r="38" spans="1:16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0</v>
      </c>
      <c r="H38" s="15">
        <f t="shared" si="0"/>
        <v>0</v>
      </c>
      <c r="J38" s="93"/>
    </row>
    <row r="39" spans="1:16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0</v>
      </c>
      <c r="H39" s="15">
        <f t="shared" si="0"/>
        <v>0</v>
      </c>
    </row>
    <row r="40" spans="1:16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0</v>
      </c>
      <c r="H40" s="15">
        <f t="shared" si="0"/>
        <v>0</v>
      </c>
    </row>
    <row r="41" spans="1:16" x14ac:dyDescent="0.2">
      <c r="A41" s="5"/>
      <c r="B41" s="38"/>
      <c r="C41" s="6"/>
      <c r="D41" s="7"/>
      <c r="E41" s="97"/>
      <c r="F41" s="6"/>
      <c r="G41" s="14"/>
      <c r="H41" s="92"/>
      <c r="J41" s="93"/>
    </row>
    <row r="42" spans="1:16" x14ac:dyDescent="0.2">
      <c r="A42" s="5"/>
      <c r="B42" s="38"/>
      <c r="C42" s="6"/>
      <c r="D42" s="7" t="s">
        <v>26</v>
      </c>
      <c r="E42" s="103">
        <f>610405.6/43560</f>
        <v>14.012984389348025</v>
      </c>
      <c r="F42" s="6" t="s">
        <v>22</v>
      </c>
      <c r="G42" s="14">
        <v>0</v>
      </c>
      <c r="H42" s="15">
        <f t="shared" si="0"/>
        <v>0</v>
      </c>
      <c r="J42" s="45"/>
    </row>
    <row r="43" spans="1:16" x14ac:dyDescent="0.2">
      <c r="A43" s="5"/>
      <c r="B43" s="38"/>
      <c r="C43" s="6"/>
      <c r="D43" s="7"/>
      <c r="E43" s="99"/>
      <c r="F43" s="6"/>
      <c r="G43" s="14"/>
      <c r="H43" s="15"/>
    </row>
    <row r="44" spans="1:16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0</v>
      </c>
      <c r="H44" s="15">
        <f t="shared" si="0"/>
        <v>0</v>
      </c>
    </row>
    <row r="45" spans="1:16" x14ac:dyDescent="0.2">
      <c r="A45" s="5"/>
      <c r="B45" s="38"/>
      <c r="C45" s="6"/>
      <c r="D45" s="7"/>
      <c r="E45" s="99"/>
      <c r="F45" s="6"/>
      <c r="G45" s="14"/>
      <c r="H45" s="15"/>
      <c r="O45" s="32"/>
      <c r="P45" s="47"/>
    </row>
    <row r="46" spans="1:16" x14ac:dyDescent="0.2">
      <c r="A46" s="5"/>
      <c r="B46" s="38"/>
      <c r="C46" s="6"/>
      <c r="D46" s="7" t="s">
        <v>110</v>
      </c>
      <c r="E46" s="97">
        <v>2</v>
      </c>
      <c r="F46" s="6" t="s">
        <v>35</v>
      </c>
      <c r="G46" s="14">
        <v>0</v>
      </c>
      <c r="H46" s="15">
        <f t="shared" ref="H46" si="3">E46*G46</f>
        <v>0</v>
      </c>
      <c r="J46" s="93"/>
      <c r="O46" s="32"/>
      <c r="P46" s="47"/>
    </row>
    <row r="47" spans="1:16" x14ac:dyDescent="0.2">
      <c r="A47" s="5"/>
      <c r="B47" s="38"/>
      <c r="C47" s="6"/>
      <c r="D47" s="7"/>
      <c r="E47" s="97"/>
      <c r="F47" s="6"/>
      <c r="G47" s="14"/>
      <c r="H47" s="15"/>
      <c r="J47" s="93"/>
      <c r="O47" s="32"/>
      <c r="P47" s="47"/>
    </row>
    <row r="48" spans="1:16" x14ac:dyDescent="0.2">
      <c r="A48" s="5"/>
      <c r="B48" s="38"/>
      <c r="C48" s="6"/>
      <c r="D48" s="46" t="s">
        <v>107</v>
      </c>
      <c r="E48" s="97"/>
      <c r="F48" s="6"/>
      <c r="G48" s="14"/>
      <c r="H48" s="15"/>
      <c r="J48" s="93"/>
      <c r="O48" s="32"/>
      <c r="P48" s="47"/>
    </row>
    <row r="49" spans="1:16" x14ac:dyDescent="0.2">
      <c r="A49" s="5"/>
      <c r="B49" s="38"/>
      <c r="C49" s="6"/>
      <c r="D49" s="7" t="s">
        <v>128</v>
      </c>
      <c r="E49" s="97">
        <v>1</v>
      </c>
      <c r="F49" s="6" t="s">
        <v>35</v>
      </c>
      <c r="G49" s="14">
        <v>0</v>
      </c>
      <c r="H49" s="15">
        <f t="shared" ref="H49" si="4">E49*G49</f>
        <v>0</v>
      </c>
      <c r="J49" s="93"/>
      <c r="O49" s="32"/>
      <c r="P49" s="47"/>
    </row>
    <row r="50" spans="1:16" x14ac:dyDescent="0.2">
      <c r="A50" s="5"/>
      <c r="B50" s="38"/>
      <c r="C50" s="6"/>
      <c r="D50" s="7"/>
      <c r="E50" s="99"/>
      <c r="F50" s="6"/>
      <c r="G50" s="14"/>
      <c r="H50" s="15"/>
      <c r="O50" s="32"/>
      <c r="P50" s="47"/>
    </row>
    <row r="51" spans="1:16" x14ac:dyDescent="0.2">
      <c r="A51" s="5"/>
      <c r="B51" s="38"/>
      <c r="C51" s="6"/>
      <c r="D51" s="46" t="s">
        <v>29</v>
      </c>
      <c r="E51" s="98"/>
      <c r="F51" s="6"/>
      <c r="G51" s="14"/>
      <c r="H51" s="15"/>
      <c r="J51" s="93"/>
      <c r="O51" s="32"/>
      <c r="P51" s="47"/>
    </row>
    <row r="52" spans="1:16" x14ac:dyDescent="0.2">
      <c r="A52" s="5"/>
      <c r="B52" s="38"/>
      <c r="C52" s="6"/>
      <c r="D52" s="7" t="s">
        <v>99</v>
      </c>
      <c r="E52" s="98">
        <f t="shared" ref="E52:E58" si="5">E16</f>
        <v>0</v>
      </c>
      <c r="F52" s="6" t="s">
        <v>21</v>
      </c>
      <c r="G52" s="14">
        <v>0</v>
      </c>
      <c r="H52" s="15">
        <f t="shared" si="0"/>
        <v>0</v>
      </c>
      <c r="O52" s="33"/>
      <c r="P52" s="33"/>
    </row>
    <row r="53" spans="1:16" x14ac:dyDescent="0.2">
      <c r="A53" s="5"/>
      <c r="B53" s="38"/>
      <c r="C53" s="6"/>
      <c r="D53" s="7" t="s">
        <v>98</v>
      </c>
      <c r="E53" s="98">
        <f t="shared" si="5"/>
        <v>0.14000000000000001</v>
      </c>
      <c r="F53" s="6" t="s">
        <v>21</v>
      </c>
      <c r="G53" s="14">
        <v>0</v>
      </c>
      <c r="H53" s="15">
        <f t="shared" si="0"/>
        <v>0</v>
      </c>
      <c r="O53" s="33"/>
      <c r="P53" s="33"/>
    </row>
    <row r="54" spans="1:16" x14ac:dyDescent="0.2">
      <c r="A54" s="5"/>
      <c r="B54" s="38"/>
      <c r="C54" s="6"/>
      <c r="D54" s="7" t="s">
        <v>103</v>
      </c>
      <c r="E54" s="98">
        <f t="shared" si="5"/>
        <v>0</v>
      </c>
      <c r="F54" s="6" t="s">
        <v>21</v>
      </c>
      <c r="G54" s="14">
        <v>0</v>
      </c>
      <c r="H54" s="15">
        <f t="shared" si="0"/>
        <v>0</v>
      </c>
      <c r="J54" s="45"/>
      <c r="O54" s="33"/>
      <c r="P54" s="33"/>
    </row>
    <row r="55" spans="1:16" x14ac:dyDescent="0.2">
      <c r="A55" s="5"/>
      <c r="B55" s="38"/>
      <c r="C55" s="6"/>
      <c r="D55" s="7" t="s">
        <v>51</v>
      </c>
      <c r="E55" s="98">
        <f t="shared" si="5"/>
        <v>0</v>
      </c>
      <c r="F55" s="6" t="s">
        <v>21</v>
      </c>
      <c r="G55" s="14">
        <v>0</v>
      </c>
      <c r="H55" s="15">
        <f t="shared" si="0"/>
        <v>0</v>
      </c>
      <c r="O55" s="33"/>
      <c r="P55" s="33"/>
    </row>
    <row r="56" spans="1:16" x14ac:dyDescent="0.2">
      <c r="A56" s="5"/>
      <c r="B56" s="38"/>
      <c r="C56" s="6"/>
      <c r="D56" s="7" t="s">
        <v>53</v>
      </c>
      <c r="E56" s="98">
        <f t="shared" si="5"/>
        <v>0.11600000000000001</v>
      </c>
      <c r="F56" s="6" t="s">
        <v>21</v>
      </c>
      <c r="G56" s="14">
        <v>0</v>
      </c>
      <c r="H56" s="15">
        <f t="shared" si="0"/>
        <v>0</v>
      </c>
      <c r="O56" s="33"/>
      <c r="P56" s="33"/>
    </row>
    <row r="57" spans="1:16" x14ac:dyDescent="0.2">
      <c r="A57" s="5"/>
      <c r="B57" s="38"/>
      <c r="C57" s="6"/>
      <c r="D57" s="7" t="s">
        <v>49</v>
      </c>
      <c r="E57" s="98">
        <f t="shared" si="5"/>
        <v>0</v>
      </c>
      <c r="F57" s="6" t="s">
        <v>21</v>
      </c>
      <c r="G57" s="14">
        <v>0</v>
      </c>
      <c r="H57" s="15">
        <f t="shared" si="0"/>
        <v>0</v>
      </c>
      <c r="O57" s="33"/>
      <c r="P57" s="33"/>
    </row>
    <row r="58" spans="1:16" x14ac:dyDescent="0.2">
      <c r="A58" s="5"/>
      <c r="B58" s="38"/>
      <c r="C58" s="6"/>
      <c r="D58" s="7" t="s">
        <v>54</v>
      </c>
      <c r="E58" s="98">
        <f t="shared" si="5"/>
        <v>0</v>
      </c>
      <c r="F58" s="6" t="s">
        <v>21</v>
      </c>
      <c r="G58" s="14">
        <v>0</v>
      </c>
      <c r="H58" s="15">
        <f t="shared" si="0"/>
        <v>0</v>
      </c>
      <c r="O58" s="33"/>
      <c r="P58" s="33"/>
    </row>
    <row r="59" spans="1:16" x14ac:dyDescent="0.2">
      <c r="A59" s="5"/>
      <c r="B59" s="38"/>
      <c r="C59" s="6"/>
      <c r="D59" s="7" t="s">
        <v>46</v>
      </c>
      <c r="E59" s="98">
        <v>0</v>
      </c>
      <c r="F59" s="6" t="s">
        <v>21</v>
      </c>
      <c r="G59" s="14">
        <v>0</v>
      </c>
      <c r="H59" s="15">
        <f t="shared" si="0"/>
        <v>0</v>
      </c>
      <c r="O59" s="33"/>
      <c r="P59" s="33"/>
    </row>
    <row r="60" spans="1:16" x14ac:dyDescent="0.2">
      <c r="A60" s="5"/>
      <c r="B60" s="38"/>
      <c r="C60" s="6"/>
      <c r="D60" s="7" t="s">
        <v>100</v>
      </c>
      <c r="E60" s="98">
        <f>E24</f>
        <v>0</v>
      </c>
      <c r="F60" s="6" t="s">
        <v>21</v>
      </c>
      <c r="G60" s="14">
        <v>0</v>
      </c>
      <c r="H60" s="15">
        <f t="shared" si="0"/>
        <v>0</v>
      </c>
      <c r="O60" s="33"/>
      <c r="P60" s="33"/>
    </row>
    <row r="61" spans="1:16" x14ac:dyDescent="0.2">
      <c r="A61" s="5"/>
      <c r="B61" s="38"/>
      <c r="C61" s="6"/>
      <c r="D61" s="7"/>
      <c r="E61" s="98"/>
      <c r="F61" s="6"/>
      <c r="G61" s="14"/>
      <c r="H61" s="15"/>
      <c r="O61" s="33"/>
      <c r="P61" s="33"/>
    </row>
    <row r="62" spans="1:16" x14ac:dyDescent="0.2">
      <c r="A62" s="95"/>
      <c r="B62" s="52"/>
      <c r="C62" s="6"/>
      <c r="D62" s="46" t="s">
        <v>104</v>
      </c>
      <c r="E62" s="98"/>
      <c r="F62" s="6"/>
      <c r="G62" s="14"/>
      <c r="H62" s="15"/>
      <c r="J62" s="93"/>
      <c r="O62" s="33"/>
      <c r="P62" s="33"/>
    </row>
    <row r="63" spans="1:16" x14ac:dyDescent="0.2">
      <c r="A63" s="95"/>
      <c r="B63" s="52"/>
      <c r="C63" s="6"/>
      <c r="D63" s="7" t="s">
        <v>119</v>
      </c>
      <c r="E63" s="98">
        <v>1</v>
      </c>
      <c r="F63" s="6" t="s">
        <v>35</v>
      </c>
      <c r="G63" s="14">
        <v>0</v>
      </c>
      <c r="H63" s="15">
        <f t="shared" ref="H63:H64" si="6">E63*G63</f>
        <v>0</v>
      </c>
      <c r="J63" s="45"/>
      <c r="K63" s="45"/>
      <c r="O63" s="33"/>
      <c r="P63" s="47"/>
    </row>
    <row r="64" spans="1:16" x14ac:dyDescent="0.2">
      <c r="A64" s="95"/>
      <c r="B64" s="52"/>
      <c r="C64" s="6"/>
      <c r="D64" s="7" t="s">
        <v>120</v>
      </c>
      <c r="E64" s="98">
        <v>1</v>
      </c>
      <c r="F64" s="6" t="s">
        <v>35</v>
      </c>
      <c r="G64" s="14">
        <v>0</v>
      </c>
      <c r="H64" s="15">
        <f t="shared" si="6"/>
        <v>0</v>
      </c>
      <c r="J64" s="45"/>
      <c r="K64" s="45"/>
      <c r="O64" s="33"/>
      <c r="P64" s="47"/>
    </row>
    <row r="65" spans="1:16" x14ac:dyDescent="0.2">
      <c r="A65" s="95"/>
      <c r="B65" s="52"/>
      <c r="C65" s="6"/>
      <c r="D65" s="7"/>
      <c r="E65" s="98"/>
      <c r="F65" s="6"/>
      <c r="G65" s="14"/>
      <c r="H65" s="15"/>
      <c r="J65" s="45"/>
      <c r="K65" s="45"/>
      <c r="O65" s="33"/>
      <c r="P65" s="47"/>
    </row>
    <row r="66" spans="1:16" x14ac:dyDescent="0.2">
      <c r="A66" s="95"/>
      <c r="B66" s="52"/>
      <c r="C66" s="6"/>
      <c r="D66" s="7" t="s">
        <v>126</v>
      </c>
      <c r="E66" s="98">
        <v>67500</v>
      </c>
      <c r="F66" s="6" t="s">
        <v>118</v>
      </c>
      <c r="G66" s="14">
        <v>0</v>
      </c>
      <c r="H66" s="15">
        <f t="shared" ref="H66:H67" si="7">E66*G66</f>
        <v>0</v>
      </c>
      <c r="J66" s="45"/>
      <c r="K66" s="45"/>
      <c r="O66" s="33"/>
      <c r="P66" s="47"/>
    </row>
    <row r="67" spans="1:16" x14ac:dyDescent="0.2">
      <c r="A67" s="95"/>
      <c r="B67" s="52"/>
      <c r="C67" s="6"/>
      <c r="D67" s="7" t="s">
        <v>122</v>
      </c>
      <c r="E67" s="98">
        <v>578850</v>
      </c>
      <c r="F67" s="6" t="s">
        <v>118</v>
      </c>
      <c r="G67" s="14">
        <v>0</v>
      </c>
      <c r="H67" s="15">
        <f t="shared" si="7"/>
        <v>0</v>
      </c>
      <c r="J67" s="45" t="s">
        <v>130</v>
      </c>
      <c r="K67" s="45"/>
      <c r="O67" s="33"/>
      <c r="P67" s="47"/>
    </row>
    <row r="68" spans="1:16" x14ac:dyDescent="0.2">
      <c r="A68" s="95"/>
      <c r="B68" s="52"/>
      <c r="C68" s="6"/>
      <c r="D68" s="7"/>
      <c r="E68" s="98"/>
      <c r="F68" s="6"/>
      <c r="G68" s="14"/>
      <c r="H68" s="15"/>
      <c r="J68" s="45"/>
      <c r="K68" s="45"/>
      <c r="O68" s="33"/>
      <c r="P68" s="47"/>
    </row>
    <row r="69" spans="1:16" x14ac:dyDescent="0.2">
      <c r="A69" s="95"/>
      <c r="B69" s="52"/>
      <c r="C69" s="6"/>
      <c r="D69" s="7" t="s">
        <v>109</v>
      </c>
      <c r="E69" s="102">
        <v>3</v>
      </c>
      <c r="F69" s="6" t="s">
        <v>35</v>
      </c>
      <c r="G69" s="14">
        <v>0</v>
      </c>
      <c r="H69" s="15">
        <f t="shared" ref="H69" si="8">E69*G69</f>
        <v>0</v>
      </c>
      <c r="J69" s="45"/>
      <c r="O69" s="33"/>
      <c r="P69" s="47"/>
    </row>
    <row r="70" spans="1:16" x14ac:dyDescent="0.2">
      <c r="A70" s="96"/>
      <c r="B70" s="52"/>
      <c r="C70" s="6"/>
      <c r="D70" s="7"/>
      <c r="E70" s="42"/>
      <c r="F70" s="6"/>
      <c r="G70" s="14"/>
      <c r="H70" s="15"/>
      <c r="J70" s="93"/>
      <c r="O70" s="33"/>
    </row>
    <row r="71" spans="1:16" ht="12.75" customHeight="1" x14ac:dyDescent="0.2">
      <c r="A71" s="41"/>
      <c r="B71" s="38"/>
      <c r="C71" s="6"/>
      <c r="D71" s="46" t="s">
        <v>37</v>
      </c>
      <c r="E71" s="29"/>
      <c r="F71" s="6"/>
      <c r="G71" s="14"/>
      <c r="H71" s="15"/>
      <c r="J71" s="33"/>
      <c r="O71" s="33"/>
      <c r="P71" s="33"/>
    </row>
    <row r="72" spans="1:16" x14ac:dyDescent="0.2">
      <c r="A72" s="41"/>
      <c r="B72" s="38"/>
      <c r="C72" s="6"/>
      <c r="D72" s="7" t="s">
        <v>41</v>
      </c>
      <c r="E72" s="29">
        <v>1</v>
      </c>
      <c r="F72" s="6" t="s">
        <v>15</v>
      </c>
      <c r="G72" s="14">
        <v>0</v>
      </c>
      <c r="H72" s="15">
        <f>E72*G72</f>
        <v>0</v>
      </c>
      <c r="J72" s="33"/>
      <c r="O72" s="33"/>
      <c r="P72" s="33"/>
    </row>
    <row r="73" spans="1:16" x14ac:dyDescent="0.2">
      <c r="A73" s="41"/>
      <c r="B73" s="38"/>
      <c r="C73" s="6"/>
      <c r="D73" s="7"/>
      <c r="E73" s="29"/>
      <c r="F73" s="6"/>
      <c r="G73" s="14"/>
      <c r="H73" s="15"/>
      <c r="J73" s="33"/>
    </row>
    <row r="74" spans="1:16" x14ac:dyDescent="0.2">
      <c r="A74" s="5"/>
      <c r="B74" s="8"/>
      <c r="C74" s="8"/>
      <c r="D74" s="9" t="s">
        <v>38</v>
      </c>
      <c r="E74" s="17">
        <v>1</v>
      </c>
      <c r="F74" s="8" t="s">
        <v>15</v>
      </c>
      <c r="G74" s="14">
        <v>0</v>
      </c>
      <c r="H74" s="15">
        <f>E74*G74</f>
        <v>0</v>
      </c>
      <c r="J74" s="33"/>
      <c r="O74" s="33"/>
      <c r="P74" s="33"/>
    </row>
    <row r="75" spans="1:16" ht="13.5" thickBot="1" x14ac:dyDescent="0.25">
      <c r="A75" s="30"/>
      <c r="B75" s="10" t="s">
        <v>14</v>
      </c>
      <c r="C75" s="10" t="s">
        <v>14</v>
      </c>
      <c r="D75" s="11" t="s">
        <v>39</v>
      </c>
      <c r="E75" s="28">
        <v>1</v>
      </c>
      <c r="F75" s="10" t="s">
        <v>15</v>
      </c>
      <c r="G75" s="100">
        <v>0</v>
      </c>
      <c r="H75" s="101">
        <f>E75*G75</f>
        <v>0</v>
      </c>
      <c r="J75" s="33"/>
    </row>
    <row r="76" spans="1:16" ht="13.5" thickTop="1" x14ac:dyDescent="0.2">
      <c r="A76" s="1" t="s">
        <v>33</v>
      </c>
      <c r="B76" s="48"/>
      <c r="C76" s="31" t="s">
        <v>21</v>
      </c>
      <c r="D76" s="23" t="s">
        <v>16</v>
      </c>
      <c r="E76" s="1" t="s">
        <v>17</v>
      </c>
      <c r="G76" s="12" t="s">
        <v>18</v>
      </c>
      <c r="H76" s="12">
        <v>0</v>
      </c>
    </row>
    <row r="77" spans="1:16" ht="13.5" thickBot="1" x14ac:dyDescent="0.25">
      <c r="D77" s="24" t="s">
        <v>30</v>
      </c>
      <c r="E77" s="1" t="s">
        <v>17</v>
      </c>
      <c r="F77" s="21"/>
      <c r="G77" s="12" t="s">
        <v>18</v>
      </c>
      <c r="H77" s="36">
        <v>0</v>
      </c>
    </row>
    <row r="78" spans="1:16" x14ac:dyDescent="0.2">
      <c r="D78" s="23" t="s">
        <v>19</v>
      </c>
      <c r="E78" s="1" t="s">
        <v>17</v>
      </c>
      <c r="G78" s="12" t="s">
        <v>18</v>
      </c>
      <c r="H78" s="49">
        <v>0</v>
      </c>
    </row>
    <row r="80" spans="1:16" x14ac:dyDescent="0.2">
      <c r="C80" s="39" t="s">
        <v>32</v>
      </c>
      <c r="D80" s="31" t="s">
        <v>34</v>
      </c>
    </row>
  </sheetData>
  <printOptions horizontalCentered="1"/>
  <pageMargins left="0.25" right="0.25" top="0.63" bottom="0.5" header="0.25" footer="0.5"/>
  <pageSetup scale="75" orientation="portrait" r:id="rId1"/>
  <headerFooter alignWithMargins="0">
    <oddHeader>&amp;CNorth Carolina Department of Transportation
Preliminary Estimate&amp;R[Page]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83"/>
  <sheetViews>
    <sheetView zoomScale="110" zoomScaleNormal="110" workbookViewId="0">
      <selection activeCell="A6" sqref="A6:XFD7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47.664062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3.33203125" style="1" customWidth="1"/>
    <col min="10" max="10" width="61.6640625" style="1" bestFit="1" customWidth="1"/>
    <col min="11" max="11" width="5.6640625" style="1" customWidth="1"/>
    <col min="12" max="12" width="6.33203125" style="1" customWidth="1"/>
    <col min="13" max="13" width="7.33203125" style="1" customWidth="1"/>
    <col min="14" max="14" width="8.1640625" style="1" customWidth="1"/>
    <col min="15" max="15" width="3.1640625" style="1" customWidth="1"/>
    <col min="16" max="16" width="18" style="1" customWidth="1"/>
    <col min="17" max="16384" width="9.33203125" style="1"/>
  </cols>
  <sheetData>
    <row r="1" spans="1:10" ht="13.5" thickBot="1" x14ac:dyDescent="0.25">
      <c r="A1" s="1" t="s">
        <v>0</v>
      </c>
      <c r="D1" s="44" t="s">
        <v>108</v>
      </c>
      <c r="E1" s="54"/>
      <c r="G1" s="37" t="s">
        <v>1</v>
      </c>
      <c r="H1" s="105" t="s">
        <v>112</v>
      </c>
    </row>
    <row r="2" spans="1:10" ht="13.5" thickBot="1" x14ac:dyDescent="0.25">
      <c r="A2" s="1" t="s">
        <v>2</v>
      </c>
      <c r="D2" s="53"/>
      <c r="E2" s="43"/>
      <c r="G2"/>
      <c r="H2" s="106" t="s">
        <v>111</v>
      </c>
    </row>
    <row r="3" spans="1:10" x14ac:dyDescent="0.2">
      <c r="A3" s="1" t="s">
        <v>3</v>
      </c>
      <c r="D3" s="45"/>
      <c r="G3" s="27"/>
      <c r="H3" s="50" t="s">
        <v>36</v>
      </c>
    </row>
    <row r="4" spans="1:10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H81</f>
        <v>0</v>
      </c>
    </row>
    <row r="5" spans="1:10" ht="12.75" customHeight="1" x14ac:dyDescent="0.2">
      <c r="D5" s="31"/>
      <c r="G5" s="22"/>
    </row>
    <row r="6" spans="1:10" ht="12.75" customHeight="1" x14ac:dyDescent="0.35">
      <c r="A6" t="s">
        <v>5</v>
      </c>
      <c r="C6" s="16"/>
      <c r="D6" s="108" t="s">
        <v>133</v>
      </c>
      <c r="E6" s="40">
        <v>43899</v>
      </c>
      <c r="F6" s="31"/>
      <c r="G6" s="20"/>
    </row>
    <row r="7" spans="1:10" ht="12.75" customHeight="1" x14ac:dyDescent="0.2">
      <c r="A7" t="s">
        <v>6</v>
      </c>
      <c r="C7" s="16"/>
      <c r="D7" s="45" t="s">
        <v>131</v>
      </c>
      <c r="E7" s="40">
        <v>43903</v>
      </c>
      <c r="G7" s="110" t="s">
        <v>132</v>
      </c>
      <c r="H7" s="109">
        <v>43934</v>
      </c>
    </row>
    <row r="8" spans="1:10" ht="12.75" customHeight="1" thickBot="1" x14ac:dyDescent="0.25">
      <c r="A8" t="s">
        <v>52</v>
      </c>
      <c r="C8" s="16"/>
      <c r="D8" s="45"/>
      <c r="E8" s="40"/>
      <c r="H8" s="35"/>
    </row>
    <row r="9" spans="1:10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</row>
    <row r="10" spans="1:10" x14ac:dyDescent="0.2">
      <c r="A10" s="5"/>
      <c r="B10" s="38"/>
      <c r="C10" s="6"/>
      <c r="D10" s="7" t="s">
        <v>20</v>
      </c>
      <c r="E10" s="102">
        <f>339215/43560</f>
        <v>7.7873048668503211</v>
      </c>
      <c r="F10" s="6" t="s">
        <v>22</v>
      </c>
      <c r="G10" s="14">
        <v>0</v>
      </c>
      <c r="H10" s="15">
        <f>E10*G10</f>
        <v>0</v>
      </c>
      <c r="J10" s="45"/>
    </row>
    <row r="11" spans="1:10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4">
        <v>0</v>
      </c>
      <c r="H11" s="15">
        <f>E12*G11</f>
        <v>0</v>
      </c>
    </row>
    <row r="12" spans="1:10" x14ac:dyDescent="0.2">
      <c r="A12" s="5"/>
      <c r="B12" s="38"/>
      <c r="C12" s="6"/>
      <c r="D12" s="94" t="s">
        <v>97</v>
      </c>
      <c r="E12" s="102">
        <v>7500</v>
      </c>
      <c r="F12" s="6" t="s">
        <v>23</v>
      </c>
      <c r="G12" s="14">
        <v>0</v>
      </c>
      <c r="H12" s="15">
        <f>E13*G12</f>
        <v>0</v>
      </c>
    </row>
    <row r="13" spans="1:10" x14ac:dyDescent="0.2">
      <c r="A13" s="5"/>
      <c r="B13" s="38"/>
      <c r="C13" s="6"/>
      <c r="D13" s="7" t="s">
        <v>45</v>
      </c>
      <c r="E13" s="102">
        <f>236787.51/9</f>
        <v>26309.723333333335</v>
      </c>
      <c r="F13" s="6" t="s">
        <v>24</v>
      </c>
      <c r="G13" s="14">
        <v>0</v>
      </c>
      <c r="H13" s="15">
        <f t="shared" ref="H13:H60" si="0">E13*G13</f>
        <v>0</v>
      </c>
      <c r="J13" s="45"/>
    </row>
    <row r="14" spans="1:10" x14ac:dyDescent="0.2">
      <c r="A14" s="5"/>
      <c r="B14" s="38"/>
      <c r="C14" s="6"/>
      <c r="D14" s="7"/>
      <c r="E14" s="103"/>
      <c r="F14" s="6"/>
      <c r="G14" s="14"/>
      <c r="H14" s="15"/>
    </row>
    <row r="15" spans="1:10" x14ac:dyDescent="0.2">
      <c r="A15" s="5"/>
      <c r="B15" s="38"/>
      <c r="C15" s="6"/>
      <c r="D15" s="46" t="s">
        <v>31</v>
      </c>
      <c r="E15" s="102"/>
      <c r="F15" s="6"/>
      <c r="G15" s="14"/>
      <c r="H15" s="15"/>
    </row>
    <row r="16" spans="1:10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</row>
    <row r="17" spans="1:10" x14ac:dyDescent="0.2">
      <c r="A17" s="5"/>
      <c r="B17" s="38"/>
      <c r="C17" s="6"/>
      <c r="D17" s="7" t="s">
        <v>98</v>
      </c>
      <c r="E17" s="102">
        <v>0.14000000000000001</v>
      </c>
      <c r="F17" s="6" t="s">
        <v>21</v>
      </c>
      <c r="G17" s="14">
        <v>0</v>
      </c>
      <c r="H17" s="15">
        <f t="shared" si="0"/>
        <v>0</v>
      </c>
    </row>
    <row r="18" spans="1:10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J18" s="45"/>
    </row>
    <row r="19" spans="1:10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J19" s="93"/>
    </row>
    <row r="20" spans="1:10" x14ac:dyDescent="0.2">
      <c r="A20" s="5"/>
      <c r="B20" s="38"/>
      <c r="C20" s="6"/>
      <c r="D20" s="7" t="s">
        <v>53</v>
      </c>
      <c r="E20" s="102">
        <v>0.11600000000000001</v>
      </c>
      <c r="F20" s="6" t="s">
        <v>21</v>
      </c>
      <c r="G20" s="14">
        <v>0</v>
      </c>
      <c r="H20" s="15">
        <f t="shared" si="0"/>
        <v>0</v>
      </c>
    </row>
    <row r="21" spans="1:10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J21" s="45"/>
    </row>
    <row r="22" spans="1:10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</row>
    <row r="23" spans="1:10" x14ac:dyDescent="0.2">
      <c r="A23" s="5"/>
      <c r="B23" s="38"/>
      <c r="C23" s="6"/>
      <c r="D23" s="7" t="s">
        <v>46</v>
      </c>
      <c r="E23" s="102">
        <v>0.39600000000000002</v>
      </c>
      <c r="F23" s="6" t="s">
        <v>21</v>
      </c>
      <c r="G23" s="14">
        <v>0</v>
      </c>
      <c r="H23" s="15">
        <f t="shared" si="0"/>
        <v>0</v>
      </c>
    </row>
    <row r="24" spans="1:10" x14ac:dyDescent="0.2">
      <c r="A24" s="5"/>
      <c r="B24" s="38"/>
      <c r="C24" s="6"/>
      <c r="D24" s="7" t="s">
        <v>100</v>
      </c>
      <c r="E24" s="102">
        <v>0</v>
      </c>
      <c r="F24" s="6" t="s">
        <v>21</v>
      </c>
      <c r="G24" s="14">
        <v>0</v>
      </c>
      <c r="H24" s="15">
        <f t="shared" si="0"/>
        <v>0</v>
      </c>
    </row>
    <row r="25" spans="1:10" x14ac:dyDescent="0.2">
      <c r="A25" s="5"/>
      <c r="B25" s="38"/>
      <c r="C25" s="6"/>
      <c r="D25" s="7"/>
      <c r="E25" s="104"/>
      <c r="F25" s="6"/>
      <c r="G25" s="14"/>
      <c r="H25" s="15"/>
    </row>
    <row r="26" spans="1:10" x14ac:dyDescent="0.2">
      <c r="A26" s="5"/>
      <c r="B26" s="38"/>
      <c r="C26" s="6"/>
      <c r="D26" s="7" t="s">
        <v>25</v>
      </c>
      <c r="E26" s="103">
        <f>ROUND(E29*1.1, -2)</f>
        <v>14000</v>
      </c>
      <c r="F26" s="6" t="s">
        <v>24</v>
      </c>
      <c r="G26" s="14">
        <v>0</v>
      </c>
      <c r="H26" s="15">
        <f t="shared" si="0"/>
        <v>0</v>
      </c>
    </row>
    <row r="27" spans="1:10" x14ac:dyDescent="0.2">
      <c r="A27" s="5"/>
      <c r="B27" s="38"/>
      <c r="C27" s="6"/>
      <c r="D27" s="7"/>
      <c r="E27" s="103"/>
      <c r="F27" s="6"/>
      <c r="G27" s="14"/>
      <c r="H27" s="15"/>
    </row>
    <row r="28" spans="1:10" x14ac:dyDescent="0.2">
      <c r="A28" s="5"/>
      <c r="B28" s="38"/>
      <c r="C28" s="6"/>
      <c r="D28" s="46" t="s">
        <v>40</v>
      </c>
      <c r="E28" s="103"/>
      <c r="F28" s="6"/>
      <c r="G28" s="14"/>
      <c r="H28" s="15"/>
    </row>
    <row r="29" spans="1:10" x14ac:dyDescent="0.2">
      <c r="A29" s="5"/>
      <c r="B29" s="38"/>
      <c r="C29" s="6"/>
      <c r="D29" s="7" t="s">
        <v>47</v>
      </c>
      <c r="E29" s="103">
        <f>114425/9</f>
        <v>12713.888888888889</v>
      </c>
      <c r="F29" s="6" t="s">
        <v>24</v>
      </c>
      <c r="G29" s="14">
        <v>0</v>
      </c>
      <c r="H29" s="15">
        <f t="shared" si="0"/>
        <v>0</v>
      </c>
      <c r="J29" s="45"/>
    </row>
    <row r="30" spans="1:10" x14ac:dyDescent="0.2">
      <c r="A30" s="5"/>
      <c r="B30" s="38"/>
      <c r="C30" s="6"/>
      <c r="D30" s="7" t="s">
        <v>48</v>
      </c>
      <c r="E30" s="103">
        <f>47726/9</f>
        <v>5302.8888888888887</v>
      </c>
      <c r="F30" s="6" t="s">
        <v>24</v>
      </c>
      <c r="G30" s="14">
        <v>0</v>
      </c>
      <c r="H30" s="15">
        <f t="shared" si="0"/>
        <v>0</v>
      </c>
      <c r="J30" s="45"/>
    </row>
    <row r="31" spans="1:10" x14ac:dyDescent="0.2">
      <c r="A31" s="5"/>
      <c r="B31" s="38"/>
      <c r="C31" s="6"/>
      <c r="D31" s="7"/>
      <c r="E31" s="103"/>
      <c r="F31" s="6"/>
      <c r="G31" s="14"/>
      <c r="H31" s="15"/>
      <c r="J31" s="93"/>
    </row>
    <row r="32" spans="1:10" x14ac:dyDescent="0.2">
      <c r="A32" s="95"/>
      <c r="B32" s="52"/>
      <c r="C32" s="6"/>
      <c r="D32" s="7" t="s">
        <v>105</v>
      </c>
      <c r="E32" s="103">
        <v>4162</v>
      </c>
      <c r="F32" s="6" t="s">
        <v>27</v>
      </c>
      <c r="G32" s="14">
        <v>0</v>
      </c>
      <c r="H32" s="15">
        <f t="shared" ref="H32" si="1">E32*G32</f>
        <v>0</v>
      </c>
      <c r="J32" s="45"/>
    </row>
    <row r="33" spans="1:16" x14ac:dyDescent="0.2">
      <c r="A33" s="95"/>
      <c r="B33" s="52"/>
      <c r="C33" s="6"/>
      <c r="D33" s="7"/>
      <c r="E33" s="103"/>
      <c r="F33" s="6"/>
      <c r="G33" s="14"/>
      <c r="H33" s="15"/>
      <c r="J33" s="93"/>
    </row>
    <row r="34" spans="1:16" x14ac:dyDescent="0.2">
      <c r="A34" s="95"/>
      <c r="B34" s="52"/>
      <c r="C34" s="6"/>
      <c r="D34" s="7" t="s">
        <v>129</v>
      </c>
      <c r="E34" s="103">
        <f>18937/9</f>
        <v>2104.1111111111113</v>
      </c>
      <c r="F34" s="6" t="s">
        <v>24</v>
      </c>
      <c r="G34" s="14">
        <v>0</v>
      </c>
      <c r="H34" s="15">
        <f t="shared" ref="H34" si="2">E34*G34</f>
        <v>0</v>
      </c>
      <c r="J34" s="45"/>
    </row>
    <row r="35" spans="1:16" x14ac:dyDescent="0.2">
      <c r="A35" s="95"/>
      <c r="B35" s="52"/>
      <c r="C35" s="6"/>
      <c r="D35" s="7"/>
      <c r="E35" s="103"/>
      <c r="F35" s="6"/>
      <c r="G35" s="14"/>
      <c r="H35" s="15"/>
      <c r="J35" s="93"/>
    </row>
    <row r="36" spans="1:16" x14ac:dyDescent="0.2">
      <c r="A36" s="5"/>
      <c r="B36" s="38"/>
      <c r="C36" s="6"/>
      <c r="D36" s="46" t="s">
        <v>42</v>
      </c>
      <c r="E36" s="103"/>
      <c r="F36" s="6"/>
      <c r="G36" s="14"/>
      <c r="H36" s="15"/>
      <c r="J36" s="93"/>
    </row>
    <row r="37" spans="1:16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0</v>
      </c>
      <c r="H37" s="15">
        <f t="shared" si="0"/>
        <v>0</v>
      </c>
    </row>
    <row r="38" spans="1:16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0</v>
      </c>
      <c r="H38" s="15">
        <f t="shared" si="0"/>
        <v>0</v>
      </c>
      <c r="J38" s="93"/>
    </row>
    <row r="39" spans="1:16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0</v>
      </c>
      <c r="H39" s="15">
        <f t="shared" si="0"/>
        <v>0</v>
      </c>
    </row>
    <row r="40" spans="1:16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0</v>
      </c>
      <c r="H40" s="15">
        <f t="shared" si="0"/>
        <v>0</v>
      </c>
    </row>
    <row r="41" spans="1:16" x14ac:dyDescent="0.2">
      <c r="A41" s="5"/>
      <c r="B41" s="38"/>
      <c r="C41" s="6"/>
      <c r="D41" s="7"/>
      <c r="E41" s="97"/>
      <c r="F41" s="6"/>
      <c r="G41" s="14"/>
      <c r="H41" s="92"/>
      <c r="J41" s="93"/>
    </row>
    <row r="42" spans="1:16" x14ac:dyDescent="0.2">
      <c r="A42" s="5"/>
      <c r="B42" s="38"/>
      <c r="C42" s="6"/>
      <c r="D42" s="7" t="s">
        <v>26</v>
      </c>
      <c r="E42" s="103">
        <f>610405.6/43560</f>
        <v>14.012984389348025</v>
      </c>
      <c r="F42" s="6" t="s">
        <v>22</v>
      </c>
      <c r="G42" s="14">
        <v>0</v>
      </c>
      <c r="H42" s="15">
        <f t="shared" si="0"/>
        <v>0</v>
      </c>
      <c r="J42" s="45"/>
    </row>
    <row r="43" spans="1:16" x14ac:dyDescent="0.2">
      <c r="A43" s="5"/>
      <c r="B43" s="38"/>
      <c r="C43" s="6"/>
      <c r="D43" s="7"/>
      <c r="E43" s="99"/>
      <c r="F43" s="6"/>
      <c r="G43" s="14"/>
      <c r="H43" s="15"/>
    </row>
    <row r="44" spans="1:16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0</v>
      </c>
      <c r="H44" s="15">
        <f t="shared" si="0"/>
        <v>0</v>
      </c>
    </row>
    <row r="45" spans="1:16" x14ac:dyDescent="0.2">
      <c r="A45" s="5"/>
      <c r="B45" s="38"/>
      <c r="C45" s="6"/>
      <c r="D45" s="7"/>
      <c r="E45" s="99"/>
      <c r="F45" s="6"/>
      <c r="G45" s="14"/>
      <c r="H45" s="15"/>
      <c r="O45" s="32"/>
      <c r="P45" s="47"/>
    </row>
    <row r="46" spans="1:16" x14ac:dyDescent="0.2">
      <c r="A46" s="5"/>
      <c r="B46" s="38"/>
      <c r="C46" s="6"/>
      <c r="D46" s="7" t="s">
        <v>110</v>
      </c>
      <c r="E46" s="97">
        <v>2</v>
      </c>
      <c r="F46" s="6" t="s">
        <v>35</v>
      </c>
      <c r="G46" s="14">
        <v>0</v>
      </c>
      <c r="H46" s="15">
        <f t="shared" ref="H46" si="3">E46*G46</f>
        <v>0</v>
      </c>
      <c r="J46" s="93"/>
      <c r="O46" s="32"/>
      <c r="P46" s="47"/>
    </row>
    <row r="47" spans="1:16" x14ac:dyDescent="0.2">
      <c r="A47" s="5"/>
      <c r="B47" s="38"/>
      <c r="C47" s="6"/>
      <c r="D47" s="7"/>
      <c r="E47" s="97"/>
      <c r="F47" s="6"/>
      <c r="G47" s="14"/>
      <c r="H47" s="15"/>
      <c r="J47" s="93"/>
      <c r="O47" s="32"/>
      <c r="P47" s="47"/>
    </row>
    <row r="48" spans="1:16" x14ac:dyDescent="0.2">
      <c r="A48" s="5"/>
      <c r="B48" s="38"/>
      <c r="C48" s="6"/>
      <c r="D48" s="46" t="s">
        <v>107</v>
      </c>
      <c r="E48" s="97"/>
      <c r="F48" s="6"/>
      <c r="G48" s="14"/>
      <c r="H48" s="15"/>
      <c r="J48" s="93"/>
      <c r="O48" s="32"/>
      <c r="P48" s="47"/>
    </row>
    <row r="49" spans="1:16" x14ac:dyDescent="0.2">
      <c r="A49" s="5"/>
      <c r="B49" s="38"/>
      <c r="C49" s="6"/>
      <c r="D49" s="7" t="s">
        <v>128</v>
      </c>
      <c r="E49" s="97">
        <v>1</v>
      </c>
      <c r="F49" s="6" t="s">
        <v>35</v>
      </c>
      <c r="G49" s="14">
        <v>0</v>
      </c>
      <c r="H49" s="15">
        <f t="shared" ref="H49" si="4">E49*G49</f>
        <v>0</v>
      </c>
      <c r="J49" s="93"/>
      <c r="O49" s="32"/>
      <c r="P49" s="47"/>
    </row>
    <row r="50" spans="1:16" x14ac:dyDescent="0.2">
      <c r="A50" s="5"/>
      <c r="B50" s="38"/>
      <c r="C50" s="6"/>
      <c r="D50" s="7"/>
      <c r="E50" s="99"/>
      <c r="F50" s="6"/>
      <c r="G50" s="14"/>
      <c r="H50" s="15"/>
      <c r="O50" s="32"/>
      <c r="P50" s="47"/>
    </row>
    <row r="51" spans="1:16" x14ac:dyDescent="0.2">
      <c r="A51" s="5"/>
      <c r="B51" s="38"/>
      <c r="C51" s="6"/>
      <c r="D51" s="46" t="s">
        <v>29</v>
      </c>
      <c r="E51" s="98"/>
      <c r="F51" s="6"/>
      <c r="G51" s="14"/>
      <c r="H51" s="15"/>
      <c r="J51" s="93"/>
      <c r="O51" s="32"/>
      <c r="P51" s="47"/>
    </row>
    <row r="52" spans="1:16" x14ac:dyDescent="0.2">
      <c r="A52" s="5"/>
      <c r="B52" s="38"/>
      <c r="C52" s="6"/>
      <c r="D52" s="7" t="s">
        <v>99</v>
      </c>
      <c r="E52" s="98">
        <f t="shared" ref="E52:E58" si="5">E16</f>
        <v>0</v>
      </c>
      <c r="F52" s="6" t="s">
        <v>21</v>
      </c>
      <c r="G52" s="14">
        <v>0</v>
      </c>
      <c r="H52" s="15">
        <f t="shared" si="0"/>
        <v>0</v>
      </c>
      <c r="O52" s="33"/>
      <c r="P52" s="33"/>
    </row>
    <row r="53" spans="1:16" x14ac:dyDescent="0.2">
      <c r="A53" s="5"/>
      <c r="B53" s="38"/>
      <c r="C53" s="6"/>
      <c r="D53" s="7" t="s">
        <v>98</v>
      </c>
      <c r="E53" s="98">
        <f t="shared" si="5"/>
        <v>0.14000000000000001</v>
      </c>
      <c r="F53" s="6" t="s">
        <v>21</v>
      </c>
      <c r="G53" s="14">
        <v>0</v>
      </c>
      <c r="H53" s="15">
        <f t="shared" si="0"/>
        <v>0</v>
      </c>
      <c r="O53" s="33"/>
      <c r="P53" s="33"/>
    </row>
    <row r="54" spans="1:16" x14ac:dyDescent="0.2">
      <c r="A54" s="5"/>
      <c r="B54" s="38"/>
      <c r="C54" s="6"/>
      <c r="D54" s="7" t="s">
        <v>103</v>
      </c>
      <c r="E54" s="98">
        <f t="shared" si="5"/>
        <v>0</v>
      </c>
      <c r="F54" s="6" t="s">
        <v>21</v>
      </c>
      <c r="G54" s="14">
        <v>0</v>
      </c>
      <c r="H54" s="15">
        <f t="shared" si="0"/>
        <v>0</v>
      </c>
      <c r="J54" s="45"/>
      <c r="O54" s="33"/>
      <c r="P54" s="33"/>
    </row>
    <row r="55" spans="1:16" x14ac:dyDescent="0.2">
      <c r="A55" s="5"/>
      <c r="B55" s="38"/>
      <c r="C55" s="6"/>
      <c r="D55" s="7" t="s">
        <v>51</v>
      </c>
      <c r="E55" s="98">
        <f t="shared" si="5"/>
        <v>0</v>
      </c>
      <c r="F55" s="6" t="s">
        <v>21</v>
      </c>
      <c r="G55" s="14">
        <v>0</v>
      </c>
      <c r="H55" s="15">
        <f t="shared" si="0"/>
        <v>0</v>
      </c>
      <c r="O55" s="33"/>
      <c r="P55" s="33"/>
    </row>
    <row r="56" spans="1:16" x14ac:dyDescent="0.2">
      <c r="A56" s="5"/>
      <c r="B56" s="38"/>
      <c r="C56" s="6"/>
      <c r="D56" s="7" t="s">
        <v>53</v>
      </c>
      <c r="E56" s="98">
        <f t="shared" si="5"/>
        <v>0.11600000000000001</v>
      </c>
      <c r="F56" s="6" t="s">
        <v>21</v>
      </c>
      <c r="G56" s="14">
        <v>0</v>
      </c>
      <c r="H56" s="15">
        <f t="shared" si="0"/>
        <v>0</v>
      </c>
      <c r="O56" s="33"/>
      <c r="P56" s="33"/>
    </row>
    <row r="57" spans="1:16" x14ac:dyDescent="0.2">
      <c r="A57" s="5"/>
      <c r="B57" s="38"/>
      <c r="C57" s="6"/>
      <c r="D57" s="7" t="s">
        <v>49</v>
      </c>
      <c r="E57" s="98">
        <f t="shared" si="5"/>
        <v>0</v>
      </c>
      <c r="F57" s="6" t="s">
        <v>21</v>
      </c>
      <c r="G57" s="14">
        <v>0</v>
      </c>
      <c r="H57" s="15">
        <f t="shared" si="0"/>
        <v>0</v>
      </c>
      <c r="O57" s="33"/>
      <c r="P57" s="33"/>
    </row>
    <row r="58" spans="1:16" x14ac:dyDescent="0.2">
      <c r="A58" s="5"/>
      <c r="B58" s="38"/>
      <c r="C58" s="6"/>
      <c r="D58" s="7" t="s">
        <v>54</v>
      </c>
      <c r="E58" s="98">
        <f t="shared" si="5"/>
        <v>0</v>
      </c>
      <c r="F58" s="6" t="s">
        <v>21</v>
      </c>
      <c r="G58" s="14">
        <v>0</v>
      </c>
      <c r="H58" s="15">
        <f t="shared" si="0"/>
        <v>0</v>
      </c>
      <c r="O58" s="33"/>
      <c r="P58" s="33"/>
    </row>
    <row r="59" spans="1:16" x14ac:dyDescent="0.2">
      <c r="A59" s="5"/>
      <c r="B59" s="38"/>
      <c r="C59" s="6"/>
      <c r="D59" s="7" t="s">
        <v>46</v>
      </c>
      <c r="E59" s="98">
        <v>0</v>
      </c>
      <c r="F59" s="6" t="s">
        <v>21</v>
      </c>
      <c r="G59" s="14">
        <v>0</v>
      </c>
      <c r="H59" s="15">
        <f t="shared" si="0"/>
        <v>0</v>
      </c>
      <c r="O59" s="33"/>
      <c r="P59" s="33"/>
    </row>
    <row r="60" spans="1:16" x14ac:dyDescent="0.2">
      <c r="A60" s="5"/>
      <c r="B60" s="38"/>
      <c r="C60" s="6"/>
      <c r="D60" s="7" t="s">
        <v>100</v>
      </c>
      <c r="E60" s="98">
        <f>E24</f>
        <v>0</v>
      </c>
      <c r="F60" s="6" t="s">
        <v>21</v>
      </c>
      <c r="G60" s="14">
        <v>0</v>
      </c>
      <c r="H60" s="15">
        <f t="shared" si="0"/>
        <v>0</v>
      </c>
      <c r="O60" s="33"/>
      <c r="P60" s="33"/>
    </row>
    <row r="61" spans="1:16" x14ac:dyDescent="0.2">
      <c r="A61" s="5"/>
      <c r="B61" s="38"/>
      <c r="C61" s="6"/>
      <c r="D61" s="7"/>
      <c r="E61" s="98"/>
      <c r="F61" s="6"/>
      <c r="G61" s="14"/>
      <c r="H61" s="15"/>
      <c r="O61" s="33"/>
      <c r="P61" s="33"/>
    </row>
    <row r="62" spans="1:16" x14ac:dyDescent="0.2">
      <c r="A62" s="95"/>
      <c r="B62" s="52"/>
      <c r="C62" s="6"/>
      <c r="D62" s="46" t="s">
        <v>104</v>
      </c>
      <c r="E62" s="98"/>
      <c r="F62" s="6"/>
      <c r="G62" s="14"/>
      <c r="H62" s="15"/>
      <c r="J62" s="93"/>
      <c r="O62" s="33"/>
      <c r="P62" s="33"/>
    </row>
    <row r="63" spans="1:16" x14ac:dyDescent="0.2">
      <c r="A63" s="95"/>
      <c r="B63" s="52"/>
      <c r="C63" s="6"/>
      <c r="D63" s="7" t="s">
        <v>119</v>
      </c>
      <c r="E63" s="98">
        <v>1</v>
      </c>
      <c r="F63" s="6" t="s">
        <v>35</v>
      </c>
      <c r="G63" s="14">
        <v>0</v>
      </c>
      <c r="H63" s="15">
        <f t="shared" ref="H63:H64" si="6">E63*G63</f>
        <v>0</v>
      </c>
      <c r="J63" s="45"/>
      <c r="K63" s="45"/>
      <c r="O63" s="33"/>
      <c r="P63" s="47"/>
    </row>
    <row r="64" spans="1:16" x14ac:dyDescent="0.2">
      <c r="A64" s="95"/>
      <c r="B64" s="52"/>
      <c r="C64" s="6"/>
      <c r="D64" s="7" t="s">
        <v>120</v>
      </c>
      <c r="E64" s="98">
        <v>1</v>
      </c>
      <c r="F64" s="6" t="s">
        <v>35</v>
      </c>
      <c r="G64" s="14">
        <v>0</v>
      </c>
      <c r="H64" s="15">
        <f t="shared" si="6"/>
        <v>0</v>
      </c>
      <c r="J64" s="45"/>
      <c r="K64" s="45"/>
      <c r="O64" s="33"/>
      <c r="P64" s="47"/>
    </row>
    <row r="65" spans="1:16" x14ac:dyDescent="0.2">
      <c r="A65" s="95"/>
      <c r="B65" s="52"/>
      <c r="C65" s="6"/>
      <c r="D65" s="7"/>
      <c r="E65" s="98"/>
      <c r="F65" s="6"/>
      <c r="G65" s="14"/>
      <c r="H65" s="15"/>
      <c r="J65" s="45"/>
      <c r="K65" s="45"/>
      <c r="O65" s="33"/>
      <c r="P65" s="47"/>
    </row>
    <row r="66" spans="1:16" x14ac:dyDescent="0.2">
      <c r="A66" s="95"/>
      <c r="B66" s="52"/>
      <c r="C66" s="6"/>
      <c r="D66" s="7" t="s">
        <v>126</v>
      </c>
      <c r="E66" s="98">
        <v>67500</v>
      </c>
      <c r="F66" s="6" t="s">
        <v>118</v>
      </c>
      <c r="G66" s="14">
        <v>0</v>
      </c>
      <c r="H66" s="15">
        <f t="shared" ref="H66:H69" si="7">E66*G66</f>
        <v>0</v>
      </c>
      <c r="J66" s="45" t="s">
        <v>130</v>
      </c>
      <c r="K66" s="45"/>
      <c r="O66" s="33"/>
      <c r="P66" s="47"/>
    </row>
    <row r="67" spans="1:16" x14ac:dyDescent="0.2">
      <c r="A67" s="95"/>
      <c r="B67" s="52"/>
      <c r="C67" s="6"/>
      <c r="D67" s="7" t="s">
        <v>122</v>
      </c>
      <c r="E67" s="98">
        <v>578850</v>
      </c>
      <c r="F67" s="6" t="s">
        <v>118</v>
      </c>
      <c r="G67" s="14">
        <v>0</v>
      </c>
      <c r="H67" s="15">
        <f t="shared" si="7"/>
        <v>0</v>
      </c>
      <c r="J67" s="45" t="s">
        <v>130</v>
      </c>
      <c r="K67" s="45"/>
      <c r="O67" s="33"/>
      <c r="P67" s="47"/>
    </row>
    <row r="68" spans="1:16" x14ac:dyDescent="0.2">
      <c r="A68" s="95"/>
      <c r="B68" s="52"/>
      <c r="C68" s="6"/>
      <c r="D68" s="7" t="s">
        <v>127</v>
      </c>
      <c r="E68" s="98">
        <v>11000</v>
      </c>
      <c r="F68" s="6" t="s">
        <v>118</v>
      </c>
      <c r="G68" s="14">
        <v>0</v>
      </c>
      <c r="H68" s="15">
        <f t="shared" si="7"/>
        <v>0</v>
      </c>
      <c r="J68" s="45"/>
      <c r="K68" s="45"/>
      <c r="O68" s="33"/>
      <c r="P68" s="47"/>
    </row>
    <row r="69" spans="1:16" x14ac:dyDescent="0.2">
      <c r="A69" s="95"/>
      <c r="B69" s="52"/>
      <c r="C69" s="6"/>
      <c r="D69" s="7" t="s">
        <v>125</v>
      </c>
      <c r="E69" s="102">
        <v>60000</v>
      </c>
      <c r="F69" s="6" t="s">
        <v>118</v>
      </c>
      <c r="G69" s="14">
        <v>0</v>
      </c>
      <c r="H69" s="15">
        <f t="shared" si="7"/>
        <v>0</v>
      </c>
      <c r="J69" s="45"/>
      <c r="K69" s="45"/>
      <c r="O69" s="33"/>
      <c r="P69" s="47"/>
    </row>
    <row r="70" spans="1:16" x14ac:dyDescent="0.2">
      <c r="A70" s="95"/>
      <c r="B70" s="52"/>
      <c r="C70" s="6"/>
      <c r="D70" s="7"/>
      <c r="E70" s="98"/>
      <c r="F70" s="6"/>
      <c r="G70" s="14"/>
      <c r="H70" s="15"/>
      <c r="J70" s="45"/>
      <c r="K70" s="45"/>
      <c r="O70" s="33"/>
      <c r="P70" s="47"/>
    </row>
    <row r="71" spans="1:16" x14ac:dyDescent="0.2">
      <c r="A71" s="95"/>
      <c r="B71" s="52"/>
      <c r="C71" s="6"/>
      <c r="D71" s="7"/>
      <c r="E71" s="98"/>
      <c r="F71" s="6"/>
      <c r="G71" s="14"/>
      <c r="H71" s="15"/>
      <c r="J71" s="45"/>
      <c r="K71" s="45"/>
      <c r="O71" s="33"/>
      <c r="P71" s="47"/>
    </row>
    <row r="72" spans="1:16" x14ac:dyDescent="0.2">
      <c r="A72" s="95"/>
      <c r="B72" s="52"/>
      <c r="C72" s="6"/>
      <c r="D72" s="7" t="s">
        <v>109</v>
      </c>
      <c r="E72" s="102">
        <v>3</v>
      </c>
      <c r="F72" s="6" t="s">
        <v>35</v>
      </c>
      <c r="G72" s="14">
        <v>0</v>
      </c>
      <c r="H72" s="15">
        <f t="shared" ref="H72" si="8">E72*G72</f>
        <v>0</v>
      </c>
      <c r="J72" s="45"/>
      <c r="O72" s="33"/>
      <c r="P72" s="47"/>
    </row>
    <row r="73" spans="1:16" x14ac:dyDescent="0.2">
      <c r="A73" s="96"/>
      <c r="B73" s="52"/>
      <c r="C73" s="6"/>
      <c r="D73" s="7"/>
      <c r="E73" s="42"/>
      <c r="F73" s="6"/>
      <c r="G73" s="14"/>
      <c r="H73" s="15"/>
      <c r="J73" s="93"/>
      <c r="O73" s="33"/>
    </row>
    <row r="74" spans="1:16" ht="12.75" customHeight="1" x14ac:dyDescent="0.2">
      <c r="A74" s="41"/>
      <c r="B74" s="38"/>
      <c r="C74" s="6"/>
      <c r="D74" s="46" t="s">
        <v>37</v>
      </c>
      <c r="E74" s="29"/>
      <c r="F74" s="6"/>
      <c r="G74" s="14"/>
      <c r="H74" s="15"/>
      <c r="J74" s="33"/>
      <c r="O74" s="33"/>
      <c r="P74" s="33"/>
    </row>
    <row r="75" spans="1:16" x14ac:dyDescent="0.2">
      <c r="A75" s="41"/>
      <c r="B75" s="38"/>
      <c r="C75" s="6"/>
      <c r="D75" s="7" t="s">
        <v>41</v>
      </c>
      <c r="E75" s="29">
        <v>1</v>
      </c>
      <c r="F75" s="6" t="s">
        <v>15</v>
      </c>
      <c r="G75" s="14">
        <v>0</v>
      </c>
      <c r="H75" s="15">
        <f>E75*G75</f>
        <v>0</v>
      </c>
      <c r="J75" s="33"/>
      <c r="O75" s="33"/>
      <c r="P75" s="33"/>
    </row>
    <row r="76" spans="1:16" x14ac:dyDescent="0.2">
      <c r="A76" s="41"/>
      <c r="B76" s="38"/>
      <c r="C76" s="6"/>
      <c r="D76" s="7"/>
      <c r="E76" s="29"/>
      <c r="F76" s="6"/>
      <c r="G76" s="14"/>
      <c r="H76" s="15"/>
      <c r="J76" s="33"/>
    </row>
    <row r="77" spans="1:16" x14ac:dyDescent="0.2">
      <c r="A77" s="5"/>
      <c r="B77" s="8"/>
      <c r="C77" s="8"/>
      <c r="D77" s="9" t="s">
        <v>38</v>
      </c>
      <c r="E77" s="17">
        <v>1</v>
      </c>
      <c r="F77" s="8" t="s">
        <v>15</v>
      </c>
      <c r="G77" s="14">
        <v>0</v>
      </c>
      <c r="H77" s="15">
        <f>E77*G77</f>
        <v>0</v>
      </c>
      <c r="J77" s="33"/>
      <c r="O77" s="33"/>
      <c r="P77" s="33"/>
    </row>
    <row r="78" spans="1:16" ht="13.5" thickBot="1" x14ac:dyDescent="0.25">
      <c r="A78" s="30"/>
      <c r="B78" s="10" t="s">
        <v>14</v>
      </c>
      <c r="C78" s="10" t="s">
        <v>14</v>
      </c>
      <c r="D78" s="11" t="s">
        <v>39</v>
      </c>
      <c r="E78" s="28">
        <v>1</v>
      </c>
      <c r="F78" s="10" t="s">
        <v>15</v>
      </c>
      <c r="G78" s="100">
        <v>0</v>
      </c>
      <c r="H78" s="101">
        <f>E78*G78</f>
        <v>0</v>
      </c>
      <c r="J78" s="33"/>
    </row>
    <row r="79" spans="1:16" ht="13.5" thickTop="1" x14ac:dyDescent="0.2">
      <c r="A79" s="1" t="s">
        <v>33</v>
      </c>
      <c r="B79" s="48"/>
      <c r="C79" s="31" t="s">
        <v>21</v>
      </c>
      <c r="D79" s="23" t="s">
        <v>16</v>
      </c>
      <c r="E79" s="1" t="s">
        <v>17</v>
      </c>
      <c r="G79" s="12" t="s">
        <v>18</v>
      </c>
      <c r="H79" s="12">
        <v>0</v>
      </c>
    </row>
    <row r="80" spans="1:16" ht="13.5" thickBot="1" x14ac:dyDescent="0.25">
      <c r="D80" s="24" t="s">
        <v>30</v>
      </c>
      <c r="E80" s="1" t="s">
        <v>17</v>
      </c>
      <c r="F80" s="21"/>
      <c r="G80" s="12" t="s">
        <v>18</v>
      </c>
      <c r="H80" s="36">
        <v>0</v>
      </c>
    </row>
    <row r="81" spans="3:8" x14ac:dyDescent="0.2">
      <c r="D81" s="23" t="s">
        <v>19</v>
      </c>
      <c r="E81" s="1" t="s">
        <v>17</v>
      </c>
      <c r="G81" s="12" t="s">
        <v>18</v>
      </c>
      <c r="H81" s="49">
        <v>0</v>
      </c>
    </row>
    <row r="83" spans="3:8" x14ac:dyDescent="0.2">
      <c r="C83" s="39" t="s">
        <v>32</v>
      </c>
      <c r="D83" s="31" t="s">
        <v>34</v>
      </c>
    </row>
  </sheetData>
  <printOptions horizontalCentered="1"/>
  <pageMargins left="0.25" right="0.25" top="0.63" bottom="0.5" header="0.25" footer="0.5"/>
  <pageSetup scale="75" orientation="portrait" r:id="rId1"/>
  <headerFooter alignWithMargins="0">
    <oddHeader>&amp;CNorth Carolina Department of Transportation
Preliminary Estimate&amp;R[Page]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82"/>
  <sheetViews>
    <sheetView topLeftCell="A61" zoomScale="110" zoomScaleNormal="110" workbookViewId="0">
      <selection activeCell="J18" sqref="J18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47.664062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3.33203125" style="1" customWidth="1"/>
    <col min="10" max="10" width="61.6640625" style="1" bestFit="1" customWidth="1"/>
    <col min="11" max="11" width="5.6640625" style="1" customWidth="1"/>
    <col min="12" max="12" width="6.33203125" style="1" customWidth="1"/>
    <col min="13" max="13" width="7.33203125" style="1" customWidth="1"/>
    <col min="14" max="14" width="8.1640625" style="1" customWidth="1"/>
    <col min="15" max="15" width="3.1640625" style="1" customWidth="1"/>
    <col min="16" max="16" width="18" style="1" customWidth="1"/>
    <col min="17" max="16384" width="9.33203125" style="1"/>
  </cols>
  <sheetData>
    <row r="1" spans="1:10" ht="13.5" thickBot="1" x14ac:dyDescent="0.25">
      <c r="A1" s="1" t="s">
        <v>0</v>
      </c>
      <c r="D1" s="44" t="s">
        <v>108</v>
      </c>
      <c r="E1" s="54"/>
      <c r="G1" s="37" t="s">
        <v>1</v>
      </c>
      <c r="H1" s="105" t="s">
        <v>112</v>
      </c>
    </row>
    <row r="2" spans="1:10" ht="13.5" thickBot="1" x14ac:dyDescent="0.25">
      <c r="A2" s="1" t="s">
        <v>2</v>
      </c>
      <c r="D2" s="53"/>
      <c r="E2" s="43"/>
      <c r="G2"/>
      <c r="H2" s="106" t="s">
        <v>111</v>
      </c>
    </row>
    <row r="3" spans="1:10" x14ac:dyDescent="0.2">
      <c r="A3" s="1" t="s">
        <v>3</v>
      </c>
      <c r="D3" s="45"/>
      <c r="G3" s="27"/>
      <c r="H3" s="50" t="s">
        <v>36</v>
      </c>
    </row>
    <row r="4" spans="1:10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H80</f>
        <v>0</v>
      </c>
    </row>
    <row r="5" spans="1:10" ht="12.75" customHeight="1" x14ac:dyDescent="0.2">
      <c r="D5" s="31"/>
      <c r="G5" s="22"/>
    </row>
    <row r="6" spans="1:10" ht="12.75" customHeight="1" x14ac:dyDescent="0.35">
      <c r="A6" t="s">
        <v>5</v>
      </c>
      <c r="C6" s="16"/>
      <c r="D6" s="108" t="s">
        <v>133</v>
      </c>
      <c r="E6" s="40">
        <v>43899</v>
      </c>
      <c r="F6" s="31"/>
      <c r="G6" s="20"/>
    </row>
    <row r="7" spans="1:10" ht="12.75" customHeight="1" x14ac:dyDescent="0.2">
      <c r="A7" t="s">
        <v>6</v>
      </c>
      <c r="C7" s="16"/>
      <c r="D7" s="45" t="s">
        <v>131</v>
      </c>
      <c r="E7" s="40">
        <v>43903</v>
      </c>
      <c r="G7" s="110" t="s">
        <v>132</v>
      </c>
      <c r="H7" s="109">
        <v>43934</v>
      </c>
    </row>
    <row r="8" spans="1:10" ht="12.75" customHeight="1" thickBot="1" x14ac:dyDescent="0.25">
      <c r="A8" t="s">
        <v>52</v>
      </c>
      <c r="C8" s="16"/>
      <c r="D8" s="45"/>
      <c r="E8" s="40"/>
      <c r="H8" s="35"/>
    </row>
    <row r="9" spans="1:10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</row>
    <row r="10" spans="1:10" x14ac:dyDescent="0.2">
      <c r="A10" s="5"/>
      <c r="B10" s="38"/>
      <c r="C10" s="6"/>
      <c r="D10" s="7" t="s">
        <v>20</v>
      </c>
      <c r="E10" s="102">
        <f>332513/43560</f>
        <v>7.633448117539027</v>
      </c>
      <c r="F10" s="6" t="s">
        <v>22</v>
      </c>
      <c r="G10" s="14">
        <v>0</v>
      </c>
      <c r="H10" s="15">
        <f>E10*G10</f>
        <v>0</v>
      </c>
      <c r="J10" s="45"/>
    </row>
    <row r="11" spans="1:10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4">
        <v>0</v>
      </c>
      <c r="H11" s="15">
        <f>E12*G11</f>
        <v>0</v>
      </c>
    </row>
    <row r="12" spans="1:10" x14ac:dyDescent="0.2">
      <c r="A12" s="5"/>
      <c r="B12" s="38"/>
      <c r="C12" s="6"/>
      <c r="D12" s="94" t="s">
        <v>97</v>
      </c>
      <c r="E12" s="102">
        <v>10000</v>
      </c>
      <c r="F12" s="6" t="s">
        <v>23</v>
      </c>
      <c r="G12" s="14">
        <v>0</v>
      </c>
      <c r="H12" s="15">
        <f>E13*G12</f>
        <v>0</v>
      </c>
    </row>
    <row r="13" spans="1:10" x14ac:dyDescent="0.2">
      <c r="A13" s="5"/>
      <c r="B13" s="38"/>
      <c r="C13" s="6"/>
      <c r="D13" s="7" t="s">
        <v>45</v>
      </c>
      <c r="E13" s="102">
        <f>296945.6/9</f>
        <v>32993.955555555556</v>
      </c>
      <c r="F13" s="6" t="s">
        <v>24</v>
      </c>
      <c r="G13" s="14">
        <v>0</v>
      </c>
      <c r="H13" s="15">
        <f t="shared" ref="H13:H61" si="0">E13*G13</f>
        <v>0</v>
      </c>
      <c r="J13" s="45"/>
    </row>
    <row r="14" spans="1:10" x14ac:dyDescent="0.2">
      <c r="A14" s="5"/>
      <c r="B14" s="38"/>
      <c r="C14" s="6"/>
      <c r="D14" s="7"/>
      <c r="E14" s="103"/>
      <c r="F14" s="6"/>
      <c r="G14" s="14"/>
      <c r="H14" s="15"/>
    </row>
    <row r="15" spans="1:10" x14ac:dyDescent="0.2">
      <c r="A15" s="5"/>
      <c r="B15" s="38"/>
      <c r="C15" s="6"/>
      <c r="D15" s="46" t="s">
        <v>31</v>
      </c>
      <c r="E15" s="102"/>
      <c r="F15" s="6"/>
      <c r="G15" s="14"/>
      <c r="H15" s="15"/>
    </row>
    <row r="16" spans="1:10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</row>
    <row r="17" spans="1:10" x14ac:dyDescent="0.2">
      <c r="A17" s="5"/>
      <c r="B17" s="38"/>
      <c r="C17" s="6"/>
      <c r="D17" s="7" t="s">
        <v>98</v>
      </c>
      <c r="E17" s="102">
        <v>0.13800000000000001</v>
      </c>
      <c r="F17" s="6" t="s">
        <v>21</v>
      </c>
      <c r="G17" s="14">
        <v>0</v>
      </c>
      <c r="H17" s="15">
        <f t="shared" si="0"/>
        <v>0</v>
      </c>
    </row>
    <row r="18" spans="1:10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J18" s="45"/>
    </row>
    <row r="19" spans="1:10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J19" s="93"/>
    </row>
    <row r="20" spans="1:10" x14ac:dyDescent="0.2">
      <c r="A20" s="5"/>
      <c r="B20" s="38"/>
      <c r="C20" s="6"/>
      <c r="D20" s="7" t="s">
        <v>53</v>
      </c>
      <c r="E20" s="102">
        <v>0.23</v>
      </c>
      <c r="F20" s="6" t="s">
        <v>21</v>
      </c>
      <c r="G20" s="14">
        <v>0</v>
      </c>
      <c r="H20" s="15">
        <f t="shared" si="0"/>
        <v>0</v>
      </c>
    </row>
    <row r="21" spans="1:10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J21" s="45"/>
    </row>
    <row r="22" spans="1:10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</row>
    <row r="23" spans="1:10" x14ac:dyDescent="0.2">
      <c r="A23" s="5"/>
      <c r="B23" s="38"/>
      <c r="C23" s="6"/>
      <c r="D23" s="7" t="s">
        <v>46</v>
      </c>
      <c r="E23" s="102">
        <v>0.28599999999999998</v>
      </c>
      <c r="F23" s="6" t="s">
        <v>21</v>
      </c>
      <c r="G23" s="14">
        <v>0</v>
      </c>
      <c r="H23" s="15">
        <f t="shared" si="0"/>
        <v>0</v>
      </c>
    </row>
    <row r="24" spans="1:10" x14ac:dyDescent="0.2">
      <c r="A24" s="5"/>
      <c r="B24" s="38"/>
      <c r="C24" s="6"/>
      <c r="D24" s="7" t="s">
        <v>100</v>
      </c>
      <c r="E24" s="102"/>
      <c r="F24" s="6" t="s">
        <v>21</v>
      </c>
      <c r="G24" s="14">
        <v>0</v>
      </c>
      <c r="H24" s="15">
        <f t="shared" si="0"/>
        <v>0</v>
      </c>
    </row>
    <row r="25" spans="1:10" x14ac:dyDescent="0.2">
      <c r="A25" s="5"/>
      <c r="B25" s="38"/>
      <c r="C25" s="6"/>
      <c r="D25" s="7"/>
      <c r="E25" s="104"/>
      <c r="F25" s="6"/>
      <c r="G25" s="14"/>
      <c r="H25" s="15"/>
    </row>
    <row r="26" spans="1:10" x14ac:dyDescent="0.2">
      <c r="A26" s="5"/>
      <c r="B26" s="38"/>
      <c r="C26" s="6"/>
      <c r="D26" s="7" t="s">
        <v>25</v>
      </c>
      <c r="E26" s="103">
        <f>ROUND(E29*1.1, -2)</f>
        <v>12400</v>
      </c>
      <c r="F26" s="6" t="s">
        <v>24</v>
      </c>
      <c r="G26" s="14">
        <v>0</v>
      </c>
      <c r="H26" s="15">
        <f t="shared" si="0"/>
        <v>0</v>
      </c>
    </row>
    <row r="27" spans="1:10" x14ac:dyDescent="0.2">
      <c r="A27" s="5"/>
      <c r="B27" s="38"/>
      <c r="C27" s="6"/>
      <c r="D27" s="7"/>
      <c r="E27" s="103"/>
      <c r="F27" s="6"/>
      <c r="G27" s="14"/>
      <c r="H27" s="15"/>
    </row>
    <row r="28" spans="1:10" x14ac:dyDescent="0.2">
      <c r="A28" s="5"/>
      <c r="B28" s="38"/>
      <c r="C28" s="6"/>
      <c r="D28" s="46" t="s">
        <v>40</v>
      </c>
      <c r="E28" s="103"/>
      <c r="F28" s="6"/>
      <c r="G28" s="14"/>
      <c r="H28" s="15"/>
    </row>
    <row r="29" spans="1:10" x14ac:dyDescent="0.2">
      <c r="A29" s="5"/>
      <c r="B29" s="38"/>
      <c r="C29" s="6"/>
      <c r="D29" s="7" t="s">
        <v>47</v>
      </c>
      <c r="E29" s="103">
        <f>101472/9</f>
        <v>11274.666666666666</v>
      </c>
      <c r="F29" s="6" t="s">
        <v>24</v>
      </c>
      <c r="G29" s="14">
        <v>0</v>
      </c>
      <c r="H29" s="15">
        <f t="shared" si="0"/>
        <v>0</v>
      </c>
      <c r="J29" s="45"/>
    </row>
    <row r="30" spans="1:10" x14ac:dyDescent="0.2">
      <c r="A30" s="5"/>
      <c r="B30" s="38"/>
      <c r="C30" s="6"/>
      <c r="D30" s="7" t="s">
        <v>48</v>
      </c>
      <c r="E30" s="103">
        <f>107220/9</f>
        <v>11913.333333333334</v>
      </c>
      <c r="F30" s="6" t="s">
        <v>24</v>
      </c>
      <c r="G30" s="14">
        <v>0</v>
      </c>
      <c r="H30" s="15">
        <f t="shared" si="0"/>
        <v>0</v>
      </c>
      <c r="J30" s="45"/>
    </row>
    <row r="31" spans="1:10" x14ac:dyDescent="0.2">
      <c r="A31" s="5"/>
      <c r="B31" s="38"/>
      <c r="C31" s="6"/>
      <c r="D31" s="7"/>
      <c r="E31" s="103"/>
      <c r="F31" s="6"/>
      <c r="G31" s="14"/>
      <c r="H31" s="15"/>
      <c r="J31" s="93"/>
    </row>
    <row r="32" spans="1:10" x14ac:dyDescent="0.2">
      <c r="A32" s="95"/>
      <c r="B32" s="52"/>
      <c r="C32" s="6"/>
      <c r="D32" s="7" t="s">
        <v>105</v>
      </c>
      <c r="E32" s="103">
        <v>5694</v>
      </c>
      <c r="F32" s="6" t="s">
        <v>27</v>
      </c>
      <c r="G32" s="14">
        <v>0</v>
      </c>
      <c r="H32" s="15">
        <f t="shared" ref="H32" si="1">E32*G32</f>
        <v>0</v>
      </c>
      <c r="J32" s="45"/>
    </row>
    <row r="33" spans="1:16" x14ac:dyDescent="0.2">
      <c r="A33" s="95"/>
      <c r="B33" s="52"/>
      <c r="C33" s="6"/>
      <c r="D33" s="7"/>
      <c r="E33" s="103"/>
      <c r="F33" s="6"/>
      <c r="G33" s="14"/>
      <c r="H33" s="15"/>
      <c r="J33" s="93"/>
    </row>
    <row r="34" spans="1:16" x14ac:dyDescent="0.2">
      <c r="A34" s="95"/>
      <c r="B34" s="52"/>
      <c r="C34" s="6"/>
      <c r="D34" s="7" t="s">
        <v>129</v>
      </c>
      <c r="E34" s="103">
        <f>12251/9</f>
        <v>1361.2222222222222</v>
      </c>
      <c r="F34" s="6" t="s">
        <v>24</v>
      </c>
      <c r="G34" s="14">
        <v>0</v>
      </c>
      <c r="H34" s="15">
        <f t="shared" ref="H34" si="2">E34*G34</f>
        <v>0</v>
      </c>
      <c r="J34" s="45"/>
    </row>
    <row r="35" spans="1:16" x14ac:dyDescent="0.2">
      <c r="A35" s="95"/>
      <c r="B35" s="52"/>
      <c r="C35" s="6"/>
      <c r="D35" s="7"/>
      <c r="E35" s="103"/>
      <c r="F35" s="6"/>
      <c r="G35" s="14"/>
      <c r="H35" s="15"/>
      <c r="J35" s="93"/>
    </row>
    <row r="36" spans="1:16" x14ac:dyDescent="0.2">
      <c r="A36" s="5"/>
      <c r="B36" s="38"/>
      <c r="C36" s="6"/>
      <c r="D36" s="46" t="s">
        <v>42</v>
      </c>
      <c r="E36" s="103"/>
      <c r="F36" s="6"/>
      <c r="G36" s="14"/>
      <c r="H36" s="15"/>
      <c r="J36" s="93"/>
    </row>
    <row r="37" spans="1:16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0</v>
      </c>
      <c r="H37" s="15">
        <f t="shared" si="0"/>
        <v>0</v>
      </c>
    </row>
    <row r="38" spans="1:16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0</v>
      </c>
      <c r="H38" s="15">
        <f t="shared" si="0"/>
        <v>0</v>
      </c>
      <c r="J38" s="93"/>
    </row>
    <row r="39" spans="1:16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0</v>
      </c>
      <c r="H39" s="15">
        <f t="shared" si="0"/>
        <v>0</v>
      </c>
    </row>
    <row r="40" spans="1:16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0</v>
      </c>
      <c r="H40" s="15">
        <f t="shared" si="0"/>
        <v>0</v>
      </c>
    </row>
    <row r="41" spans="1:16" x14ac:dyDescent="0.2">
      <c r="A41" s="5"/>
      <c r="B41" s="38"/>
      <c r="C41" s="6"/>
      <c r="D41" s="7"/>
      <c r="E41" s="97"/>
      <c r="F41" s="6"/>
      <c r="G41" s="14"/>
      <c r="H41" s="92"/>
      <c r="J41" s="93"/>
    </row>
    <row r="42" spans="1:16" x14ac:dyDescent="0.2">
      <c r="A42" s="5"/>
      <c r="B42" s="38"/>
      <c r="C42" s="6"/>
      <c r="D42" s="7" t="s">
        <v>26</v>
      </c>
      <c r="E42" s="103">
        <f>659703.6/43560</f>
        <v>15.144710743801653</v>
      </c>
      <c r="F42" s="6" t="s">
        <v>22</v>
      </c>
      <c r="G42" s="14">
        <v>0</v>
      </c>
      <c r="H42" s="15">
        <f t="shared" si="0"/>
        <v>0</v>
      </c>
      <c r="J42" s="45"/>
    </row>
    <row r="43" spans="1:16" x14ac:dyDescent="0.2">
      <c r="A43" s="5"/>
      <c r="B43" s="38"/>
      <c r="C43" s="6"/>
      <c r="D43" s="7"/>
      <c r="E43" s="99"/>
      <c r="F43" s="6"/>
      <c r="G43" s="14"/>
      <c r="H43" s="15"/>
    </row>
    <row r="44" spans="1:16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0</v>
      </c>
      <c r="H44" s="15">
        <f t="shared" si="0"/>
        <v>0</v>
      </c>
    </row>
    <row r="45" spans="1:16" x14ac:dyDescent="0.2">
      <c r="A45" s="5"/>
      <c r="B45" s="38"/>
      <c r="C45" s="6"/>
      <c r="D45" s="7"/>
      <c r="E45" s="99"/>
      <c r="F45" s="6"/>
      <c r="G45" s="14"/>
      <c r="H45" s="15"/>
      <c r="O45" s="32"/>
      <c r="P45" s="47"/>
    </row>
    <row r="46" spans="1:16" x14ac:dyDescent="0.2">
      <c r="A46" s="5"/>
      <c r="B46" s="38"/>
      <c r="C46" s="6"/>
      <c r="D46" s="7" t="s">
        <v>113</v>
      </c>
      <c r="E46" s="103">
        <v>2</v>
      </c>
      <c r="F46" s="6" t="s">
        <v>35</v>
      </c>
      <c r="G46" s="14">
        <v>0</v>
      </c>
      <c r="H46" s="15">
        <f t="shared" ref="H46" si="3">E46*G46</f>
        <v>0</v>
      </c>
      <c r="O46" s="32"/>
      <c r="P46" s="47"/>
    </row>
    <row r="47" spans="1:16" x14ac:dyDescent="0.2">
      <c r="A47" s="5"/>
      <c r="B47" s="38"/>
      <c r="C47" s="6"/>
      <c r="D47" s="7" t="s">
        <v>110</v>
      </c>
      <c r="E47" s="103">
        <v>2</v>
      </c>
      <c r="F47" s="6" t="s">
        <v>35</v>
      </c>
      <c r="G47" s="14">
        <v>0</v>
      </c>
      <c r="H47" s="15">
        <f t="shared" ref="H47" si="4">E47*G47</f>
        <v>0</v>
      </c>
      <c r="J47" s="93"/>
      <c r="O47" s="32"/>
      <c r="P47" s="47"/>
    </row>
    <row r="48" spans="1:16" x14ac:dyDescent="0.2">
      <c r="A48" s="5"/>
      <c r="B48" s="38"/>
      <c r="C48" s="6"/>
      <c r="D48" s="7"/>
      <c r="E48" s="97"/>
      <c r="F48" s="6"/>
      <c r="G48" s="14"/>
      <c r="H48" s="15"/>
      <c r="J48" s="93"/>
      <c r="O48" s="32"/>
      <c r="P48" s="47"/>
    </row>
    <row r="49" spans="1:16" x14ac:dyDescent="0.2">
      <c r="A49" s="5"/>
      <c r="B49" s="38"/>
      <c r="C49" s="6"/>
      <c r="D49" s="46" t="s">
        <v>107</v>
      </c>
      <c r="E49" s="97"/>
      <c r="F49" s="6"/>
      <c r="G49" s="14"/>
      <c r="H49" s="15"/>
      <c r="J49" s="93"/>
      <c r="O49" s="32"/>
      <c r="P49" s="47"/>
    </row>
    <row r="50" spans="1:16" x14ac:dyDescent="0.2">
      <c r="A50" s="5"/>
      <c r="B50" s="38"/>
      <c r="C50" s="6"/>
      <c r="D50" s="7" t="s">
        <v>128</v>
      </c>
      <c r="E50" s="97">
        <v>1</v>
      </c>
      <c r="F50" s="6" t="s">
        <v>35</v>
      </c>
      <c r="G50" s="14">
        <v>0</v>
      </c>
      <c r="H50" s="15">
        <f t="shared" ref="H50" si="5">E50*G50</f>
        <v>0</v>
      </c>
      <c r="J50" s="93"/>
      <c r="O50" s="32"/>
      <c r="P50" s="47"/>
    </row>
    <row r="51" spans="1:16" x14ac:dyDescent="0.2">
      <c r="A51" s="5"/>
      <c r="B51" s="38"/>
      <c r="C51" s="6"/>
      <c r="D51" s="7"/>
      <c r="E51" s="99"/>
      <c r="F51" s="6"/>
      <c r="G51" s="14"/>
      <c r="H51" s="15"/>
      <c r="O51" s="32"/>
      <c r="P51" s="47"/>
    </row>
    <row r="52" spans="1:16" x14ac:dyDescent="0.2">
      <c r="A52" s="5"/>
      <c r="B52" s="38"/>
      <c r="C52" s="6"/>
      <c r="D52" s="46" t="s">
        <v>29</v>
      </c>
      <c r="E52" s="98"/>
      <c r="F52" s="6"/>
      <c r="G52" s="14"/>
      <c r="H52" s="15"/>
      <c r="J52" s="93"/>
      <c r="O52" s="32"/>
      <c r="P52" s="47"/>
    </row>
    <row r="53" spans="1:16" x14ac:dyDescent="0.2">
      <c r="A53" s="5"/>
      <c r="B53" s="38"/>
      <c r="C53" s="6"/>
      <c r="D53" s="7" t="s">
        <v>99</v>
      </c>
      <c r="E53" s="98">
        <f t="shared" ref="E53:E59" si="6">E16</f>
        <v>0</v>
      </c>
      <c r="F53" s="6" t="s">
        <v>21</v>
      </c>
      <c r="G53" s="14">
        <v>0</v>
      </c>
      <c r="H53" s="15">
        <f t="shared" si="0"/>
        <v>0</v>
      </c>
      <c r="O53" s="33"/>
      <c r="P53" s="33"/>
    </row>
    <row r="54" spans="1:16" x14ac:dyDescent="0.2">
      <c r="A54" s="5"/>
      <c r="B54" s="38"/>
      <c r="C54" s="6"/>
      <c r="D54" s="7" t="s">
        <v>98</v>
      </c>
      <c r="E54" s="98">
        <f t="shared" si="6"/>
        <v>0.13800000000000001</v>
      </c>
      <c r="F54" s="6" t="s">
        <v>21</v>
      </c>
      <c r="G54" s="14">
        <v>0</v>
      </c>
      <c r="H54" s="15">
        <f t="shared" si="0"/>
        <v>0</v>
      </c>
      <c r="O54" s="33"/>
      <c r="P54" s="33"/>
    </row>
    <row r="55" spans="1:16" x14ac:dyDescent="0.2">
      <c r="A55" s="5"/>
      <c r="B55" s="38"/>
      <c r="C55" s="6"/>
      <c r="D55" s="7" t="s">
        <v>103</v>
      </c>
      <c r="E55" s="98">
        <f t="shared" si="6"/>
        <v>0</v>
      </c>
      <c r="F55" s="6" t="s">
        <v>21</v>
      </c>
      <c r="G55" s="14">
        <v>0</v>
      </c>
      <c r="H55" s="15">
        <f t="shared" si="0"/>
        <v>0</v>
      </c>
      <c r="J55" s="45"/>
      <c r="O55" s="33"/>
      <c r="P55" s="33"/>
    </row>
    <row r="56" spans="1:16" x14ac:dyDescent="0.2">
      <c r="A56" s="5"/>
      <c r="B56" s="38"/>
      <c r="C56" s="6"/>
      <c r="D56" s="7" t="s">
        <v>51</v>
      </c>
      <c r="E56" s="98">
        <f t="shared" si="6"/>
        <v>0</v>
      </c>
      <c r="F56" s="6" t="s">
        <v>21</v>
      </c>
      <c r="G56" s="14">
        <v>0</v>
      </c>
      <c r="H56" s="15">
        <f t="shared" si="0"/>
        <v>0</v>
      </c>
      <c r="O56" s="33"/>
      <c r="P56" s="33"/>
    </row>
    <row r="57" spans="1:16" x14ac:dyDescent="0.2">
      <c r="A57" s="5"/>
      <c r="B57" s="38"/>
      <c r="C57" s="6"/>
      <c r="D57" s="7" t="s">
        <v>53</v>
      </c>
      <c r="E57" s="98">
        <f t="shared" si="6"/>
        <v>0.23</v>
      </c>
      <c r="F57" s="6" t="s">
        <v>21</v>
      </c>
      <c r="G57" s="14">
        <v>0</v>
      </c>
      <c r="H57" s="15">
        <f t="shared" si="0"/>
        <v>0</v>
      </c>
      <c r="O57" s="33"/>
      <c r="P57" s="33"/>
    </row>
    <row r="58" spans="1:16" x14ac:dyDescent="0.2">
      <c r="A58" s="5"/>
      <c r="B58" s="38"/>
      <c r="C58" s="6"/>
      <c r="D58" s="7" t="s">
        <v>49</v>
      </c>
      <c r="E58" s="98">
        <f t="shared" si="6"/>
        <v>0</v>
      </c>
      <c r="F58" s="6" t="s">
        <v>21</v>
      </c>
      <c r="G58" s="14">
        <v>0</v>
      </c>
      <c r="H58" s="15">
        <f t="shared" si="0"/>
        <v>0</v>
      </c>
      <c r="O58" s="33"/>
      <c r="P58" s="33"/>
    </row>
    <row r="59" spans="1:16" x14ac:dyDescent="0.2">
      <c r="A59" s="5"/>
      <c r="B59" s="38"/>
      <c r="C59" s="6"/>
      <c r="D59" s="7" t="s">
        <v>54</v>
      </c>
      <c r="E59" s="98">
        <f t="shared" si="6"/>
        <v>0</v>
      </c>
      <c r="F59" s="6" t="s">
        <v>21</v>
      </c>
      <c r="G59" s="14">
        <v>0</v>
      </c>
      <c r="H59" s="15">
        <f t="shared" si="0"/>
        <v>0</v>
      </c>
      <c r="O59" s="33"/>
      <c r="P59" s="33"/>
    </row>
    <row r="60" spans="1:16" x14ac:dyDescent="0.2">
      <c r="A60" s="5"/>
      <c r="B60" s="38"/>
      <c r="C60" s="6"/>
      <c r="D60" s="7" t="s">
        <v>46</v>
      </c>
      <c r="E60" s="98">
        <v>0</v>
      </c>
      <c r="F60" s="6" t="s">
        <v>21</v>
      </c>
      <c r="G60" s="14">
        <v>0</v>
      </c>
      <c r="H60" s="15">
        <f t="shared" si="0"/>
        <v>0</v>
      </c>
      <c r="O60" s="33"/>
      <c r="P60" s="33"/>
    </row>
    <row r="61" spans="1:16" x14ac:dyDescent="0.2">
      <c r="A61" s="5"/>
      <c r="B61" s="38"/>
      <c r="C61" s="6"/>
      <c r="D61" s="7" t="s">
        <v>100</v>
      </c>
      <c r="E61" s="98">
        <f>E24</f>
        <v>0</v>
      </c>
      <c r="F61" s="6" t="s">
        <v>21</v>
      </c>
      <c r="G61" s="14">
        <v>0</v>
      </c>
      <c r="H61" s="15">
        <f t="shared" si="0"/>
        <v>0</v>
      </c>
      <c r="O61" s="33"/>
      <c r="P61" s="33"/>
    </row>
    <row r="62" spans="1:16" x14ac:dyDescent="0.2">
      <c r="A62" s="5"/>
      <c r="B62" s="38"/>
      <c r="C62" s="6"/>
      <c r="D62" s="7"/>
      <c r="E62" s="98"/>
      <c r="F62" s="6"/>
      <c r="G62" s="14"/>
      <c r="H62" s="15"/>
      <c r="O62" s="33"/>
      <c r="P62" s="33"/>
    </row>
    <row r="63" spans="1:16" x14ac:dyDescent="0.2">
      <c r="A63" s="95"/>
      <c r="B63" s="52"/>
      <c r="C63" s="6"/>
      <c r="D63" s="46" t="s">
        <v>104</v>
      </c>
      <c r="E63" s="98"/>
      <c r="F63" s="6"/>
      <c r="G63" s="14"/>
      <c r="H63" s="15"/>
      <c r="J63" s="93"/>
      <c r="O63" s="33"/>
      <c r="P63" s="33"/>
    </row>
    <row r="64" spans="1:16" x14ac:dyDescent="0.2">
      <c r="A64" s="95"/>
      <c r="B64" s="52"/>
      <c r="C64" s="6"/>
      <c r="D64" s="7" t="s">
        <v>119</v>
      </c>
      <c r="E64" s="98">
        <v>1</v>
      </c>
      <c r="F64" s="6" t="s">
        <v>35</v>
      </c>
      <c r="G64" s="14">
        <v>0</v>
      </c>
      <c r="H64" s="15">
        <f t="shared" ref="H64:H65" si="7">E64*G64</f>
        <v>0</v>
      </c>
      <c r="J64" s="45"/>
      <c r="K64" s="45"/>
      <c r="O64" s="33"/>
      <c r="P64" s="47"/>
    </row>
    <row r="65" spans="1:16" x14ac:dyDescent="0.2">
      <c r="A65" s="95"/>
      <c r="B65" s="52"/>
      <c r="C65" s="6"/>
      <c r="D65" s="7" t="s">
        <v>120</v>
      </c>
      <c r="E65" s="98">
        <v>1</v>
      </c>
      <c r="F65" s="6" t="s">
        <v>35</v>
      </c>
      <c r="G65" s="14">
        <v>0</v>
      </c>
      <c r="H65" s="15">
        <f t="shared" si="7"/>
        <v>0</v>
      </c>
      <c r="J65" s="45"/>
      <c r="K65" s="45"/>
      <c r="O65" s="33"/>
      <c r="P65" s="47"/>
    </row>
    <row r="66" spans="1:16" x14ac:dyDescent="0.2">
      <c r="A66" s="95"/>
      <c r="B66" s="52"/>
      <c r="C66" s="6"/>
      <c r="D66" s="7"/>
      <c r="E66" s="98"/>
      <c r="F66" s="6"/>
      <c r="G66" s="14"/>
      <c r="H66" s="15"/>
      <c r="J66" s="45"/>
      <c r="K66" s="45"/>
      <c r="O66" s="33"/>
      <c r="P66" s="47"/>
    </row>
    <row r="67" spans="1:16" x14ac:dyDescent="0.2">
      <c r="A67" s="95"/>
      <c r="B67" s="52"/>
      <c r="C67" s="6"/>
      <c r="D67" s="7" t="s">
        <v>121</v>
      </c>
      <c r="E67" s="98">
        <v>148500</v>
      </c>
      <c r="F67" s="6" t="s">
        <v>118</v>
      </c>
      <c r="G67" s="14">
        <v>0</v>
      </c>
      <c r="H67" s="15">
        <f t="shared" ref="H67:H69" si="8">E67*G67</f>
        <v>0</v>
      </c>
      <c r="J67" s="45" t="s">
        <v>130</v>
      </c>
      <c r="K67" s="45"/>
      <c r="O67" s="33"/>
      <c r="P67" s="47"/>
    </row>
    <row r="68" spans="1:16" x14ac:dyDescent="0.2">
      <c r="A68" s="95"/>
      <c r="B68" s="52"/>
      <c r="C68" s="6"/>
      <c r="D68" s="7" t="s">
        <v>123</v>
      </c>
      <c r="E68" s="98">
        <v>380000</v>
      </c>
      <c r="F68" s="6" t="s">
        <v>118</v>
      </c>
      <c r="G68" s="14">
        <v>0</v>
      </c>
      <c r="H68" s="15">
        <f t="shared" si="8"/>
        <v>0</v>
      </c>
      <c r="J68" s="45" t="s">
        <v>130</v>
      </c>
      <c r="K68" s="45"/>
      <c r="O68" s="33"/>
      <c r="P68" s="47"/>
    </row>
    <row r="69" spans="1:16" x14ac:dyDescent="0.2">
      <c r="A69" s="95"/>
      <c r="B69" s="52"/>
      <c r="C69" s="6"/>
      <c r="D69" s="7" t="s">
        <v>122</v>
      </c>
      <c r="E69" s="102">
        <v>225000</v>
      </c>
      <c r="F69" s="6" t="s">
        <v>118</v>
      </c>
      <c r="G69" s="14">
        <v>0</v>
      </c>
      <c r="H69" s="15">
        <f t="shared" si="8"/>
        <v>0</v>
      </c>
      <c r="J69" s="45" t="s">
        <v>130</v>
      </c>
      <c r="K69" s="45"/>
      <c r="O69" s="33"/>
      <c r="P69" s="47"/>
    </row>
    <row r="70" spans="1:16" x14ac:dyDescent="0.2">
      <c r="A70" s="95"/>
      <c r="B70" s="52"/>
      <c r="C70" s="6"/>
      <c r="D70" s="7"/>
      <c r="E70" s="98"/>
      <c r="F70" s="6"/>
      <c r="G70" s="14"/>
      <c r="H70" s="15"/>
      <c r="J70" s="107"/>
      <c r="K70" s="45"/>
      <c r="O70" s="33"/>
      <c r="P70" s="47"/>
    </row>
    <row r="71" spans="1:16" x14ac:dyDescent="0.2">
      <c r="A71" s="95"/>
      <c r="B71" s="52"/>
      <c r="C71" s="6"/>
      <c r="D71" s="7" t="s">
        <v>109</v>
      </c>
      <c r="E71" s="102">
        <v>3</v>
      </c>
      <c r="F71" s="6" t="s">
        <v>35</v>
      </c>
      <c r="G71" s="14">
        <v>0</v>
      </c>
      <c r="H71" s="15">
        <f t="shared" ref="H71" si="9">E71*G71</f>
        <v>0</v>
      </c>
      <c r="J71" s="45"/>
      <c r="O71" s="33"/>
      <c r="P71" s="47"/>
    </row>
    <row r="72" spans="1:16" x14ac:dyDescent="0.2">
      <c r="A72" s="96"/>
      <c r="B72" s="52"/>
      <c r="C72" s="6"/>
      <c r="D72" s="7"/>
      <c r="E72" s="42"/>
      <c r="F72" s="6"/>
      <c r="G72" s="14"/>
      <c r="H72" s="15"/>
      <c r="J72" s="93"/>
      <c r="O72" s="33"/>
    </row>
    <row r="73" spans="1:16" ht="12.75" customHeight="1" x14ac:dyDescent="0.2">
      <c r="A73" s="41"/>
      <c r="B73" s="38"/>
      <c r="C73" s="6"/>
      <c r="D73" s="46" t="s">
        <v>37</v>
      </c>
      <c r="E73" s="29"/>
      <c r="F73" s="6"/>
      <c r="G73" s="14"/>
      <c r="H73" s="15"/>
      <c r="J73" s="33"/>
      <c r="O73" s="33"/>
      <c r="P73" s="33"/>
    </row>
    <row r="74" spans="1:16" x14ac:dyDescent="0.2">
      <c r="A74" s="41"/>
      <c r="B74" s="38"/>
      <c r="C74" s="6"/>
      <c r="D74" s="7" t="s">
        <v>41</v>
      </c>
      <c r="E74" s="29">
        <v>1</v>
      </c>
      <c r="F74" s="6" t="s">
        <v>15</v>
      </c>
      <c r="G74" s="14">
        <v>0</v>
      </c>
      <c r="H74" s="15">
        <f>E74*G74</f>
        <v>0</v>
      </c>
      <c r="J74" s="33"/>
      <c r="O74" s="33"/>
      <c r="P74" s="33"/>
    </row>
    <row r="75" spans="1:16" x14ac:dyDescent="0.2">
      <c r="A75" s="41"/>
      <c r="B75" s="38"/>
      <c r="C75" s="6"/>
      <c r="D75" s="7"/>
      <c r="E75" s="29"/>
      <c r="F75" s="6"/>
      <c r="G75" s="14"/>
      <c r="H75" s="15"/>
      <c r="J75" s="33"/>
    </row>
    <row r="76" spans="1:16" x14ac:dyDescent="0.2">
      <c r="A76" s="5"/>
      <c r="B76" s="8"/>
      <c r="C76" s="8"/>
      <c r="D76" s="9" t="s">
        <v>38</v>
      </c>
      <c r="E76" s="17">
        <v>1</v>
      </c>
      <c r="F76" s="8" t="s">
        <v>15</v>
      </c>
      <c r="G76" s="14">
        <v>0</v>
      </c>
      <c r="H76" s="15">
        <f>E76*G76</f>
        <v>0</v>
      </c>
      <c r="J76" s="33"/>
      <c r="O76" s="33"/>
      <c r="P76" s="33"/>
    </row>
    <row r="77" spans="1:16" ht="13.5" thickBot="1" x14ac:dyDescent="0.25">
      <c r="A77" s="30"/>
      <c r="B77" s="10" t="s">
        <v>14</v>
      </c>
      <c r="C77" s="10" t="s">
        <v>14</v>
      </c>
      <c r="D77" s="11" t="s">
        <v>39</v>
      </c>
      <c r="E77" s="28">
        <v>1</v>
      </c>
      <c r="F77" s="10" t="s">
        <v>15</v>
      </c>
      <c r="G77" s="100">
        <v>0</v>
      </c>
      <c r="H77" s="101">
        <f>E77*G77</f>
        <v>0</v>
      </c>
      <c r="J77" s="33"/>
    </row>
    <row r="78" spans="1:16" ht="13.5" thickTop="1" x14ac:dyDescent="0.2">
      <c r="A78" s="1" t="s">
        <v>33</v>
      </c>
      <c r="B78" s="48"/>
      <c r="C78" s="31" t="s">
        <v>21</v>
      </c>
      <c r="D78" s="23" t="s">
        <v>16</v>
      </c>
      <c r="E78" s="1" t="s">
        <v>17</v>
      </c>
      <c r="G78" s="12" t="s">
        <v>18</v>
      </c>
      <c r="H78" s="12">
        <v>0</v>
      </c>
    </row>
    <row r="79" spans="1:16" ht="13.5" thickBot="1" x14ac:dyDescent="0.25">
      <c r="D79" s="24" t="s">
        <v>30</v>
      </c>
      <c r="E79" s="1" t="s">
        <v>17</v>
      </c>
      <c r="F79" s="21"/>
      <c r="G79" s="12" t="s">
        <v>18</v>
      </c>
      <c r="H79" s="36">
        <v>0</v>
      </c>
    </row>
    <row r="80" spans="1:16" x14ac:dyDescent="0.2">
      <c r="D80" s="23" t="s">
        <v>19</v>
      </c>
      <c r="E80" s="1" t="s">
        <v>17</v>
      </c>
      <c r="G80" s="12" t="s">
        <v>18</v>
      </c>
      <c r="H80" s="49">
        <v>0</v>
      </c>
    </row>
    <row r="82" spans="3:4" x14ac:dyDescent="0.2">
      <c r="C82" s="39" t="s">
        <v>32</v>
      </c>
      <c r="D82" s="31" t="s">
        <v>34</v>
      </c>
    </row>
  </sheetData>
  <printOptions horizontalCentered="1"/>
  <pageMargins left="0.25" right="0.25" top="0.63" bottom="0.5" header="0.25" footer="0.5"/>
  <pageSetup scale="75" orientation="portrait" r:id="rId1"/>
  <headerFooter alignWithMargins="0">
    <oddHeader>&amp;CNorth Carolina Department of Transportation
Preliminary Estimate&amp;R[Page]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4" workbookViewId="0">
      <selection activeCell="N26" sqref="N26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C8D27-E4A2-4C69-AAC4-5F72FAD54B90}">
  <dimension ref="A1:Q84"/>
  <sheetViews>
    <sheetView tabSelected="1" workbookViewId="0">
      <selection activeCell="G5" sqref="G5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56.83203125" style="1" customWidth="1"/>
    <col min="5" max="5" width="12.6640625" style="1" customWidth="1"/>
    <col min="6" max="6" width="7.1640625" style="1" customWidth="1"/>
    <col min="7" max="7" width="17.83203125" style="12" customWidth="1"/>
    <col min="8" max="8" width="20.1640625" style="12" customWidth="1"/>
    <col min="9" max="9" width="4.83203125" style="12" customWidth="1"/>
    <col min="10" max="10" width="15.83203125" style="1" customWidth="1"/>
    <col min="11" max="11" width="12.5" style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SUM(H82)</f>
        <v>957300000</v>
      </c>
      <c r="I4" s="114"/>
    </row>
    <row r="5" spans="1:11" ht="12.75" customHeight="1" x14ac:dyDescent="0.2">
      <c r="D5" s="31"/>
      <c r="G5" s="22"/>
    </row>
    <row r="6" spans="1:11" ht="12.75" customHeight="1" x14ac:dyDescent="0.2">
      <c r="A6" t="s">
        <v>5</v>
      </c>
      <c r="C6" s="16"/>
      <c r="D6" s="108" t="s">
        <v>133</v>
      </c>
      <c r="E6" s="111">
        <v>43899</v>
      </c>
      <c r="F6" s="31"/>
      <c r="G6" s="123" t="s">
        <v>150</v>
      </c>
      <c r="H6" s="109">
        <v>44679</v>
      </c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x14ac:dyDescent="0.2">
      <c r="A8" t="s">
        <v>52</v>
      </c>
      <c r="C8" s="16"/>
      <c r="D8" s="45" t="s">
        <v>136</v>
      </c>
      <c r="E8" s="111">
        <v>43943</v>
      </c>
      <c r="G8" s="137"/>
      <c r="H8" s="137"/>
      <c r="I8" s="115"/>
    </row>
    <row r="9" spans="1:11" ht="12.75" customHeight="1" thickBot="1" x14ac:dyDescent="0.25">
      <c r="A9"/>
      <c r="C9" s="16"/>
      <c r="D9" s="45" t="s">
        <v>160</v>
      </c>
      <c r="E9" s="135">
        <v>45189</v>
      </c>
      <c r="F9" s="139" t="s">
        <v>162</v>
      </c>
      <c r="G9" s="140"/>
      <c r="H9" s="136"/>
      <c r="I9" s="115"/>
    </row>
    <row r="10" spans="1:11" ht="28.5" customHeight="1" thickTop="1" x14ac:dyDescent="0.2">
      <c r="A10" s="2" t="s">
        <v>7</v>
      </c>
      <c r="B10" s="3" t="s">
        <v>8</v>
      </c>
      <c r="C10" s="3" t="s">
        <v>9</v>
      </c>
      <c r="D10" s="4" t="s">
        <v>10</v>
      </c>
      <c r="E10" s="4"/>
      <c r="F10" s="4" t="s">
        <v>11</v>
      </c>
      <c r="G10" s="13" t="s">
        <v>12</v>
      </c>
      <c r="H10" s="124" t="s">
        <v>13</v>
      </c>
      <c r="I10" s="116"/>
    </row>
    <row r="11" spans="1:11" s="45" customFormat="1" ht="12.75" customHeight="1" x14ac:dyDescent="0.2">
      <c r="A11" s="133"/>
      <c r="B11" s="141"/>
      <c r="C11" s="141"/>
      <c r="D11" s="141" t="s">
        <v>158</v>
      </c>
      <c r="E11" s="142">
        <v>1</v>
      </c>
      <c r="F11" s="143" t="s">
        <v>15</v>
      </c>
      <c r="G11" s="144">
        <f>(J78+J79)*0.05</f>
        <v>35802730.432249315</v>
      </c>
      <c r="H11" s="145">
        <f t="shared" ref="H11:H12" si="0">SUM(E11*G11)</f>
        <v>35802730.432249315</v>
      </c>
      <c r="I11" s="134"/>
    </row>
    <row r="12" spans="1:11" s="45" customFormat="1" ht="12.75" customHeight="1" x14ac:dyDescent="0.2">
      <c r="A12" s="133"/>
      <c r="B12" s="141"/>
      <c r="C12" s="141"/>
      <c r="D12" s="141" t="s">
        <v>159</v>
      </c>
      <c r="E12" s="142">
        <v>1</v>
      </c>
      <c r="F12" s="143" t="s">
        <v>15</v>
      </c>
      <c r="G12" s="144">
        <v>300000</v>
      </c>
      <c r="H12" s="145">
        <f t="shared" si="0"/>
        <v>300000</v>
      </c>
      <c r="I12" s="134"/>
    </row>
    <row r="13" spans="1:11" x14ac:dyDescent="0.2">
      <c r="A13" s="5"/>
      <c r="B13" s="146"/>
      <c r="C13" s="147"/>
      <c r="D13" s="148" t="s">
        <v>20</v>
      </c>
      <c r="E13" s="102">
        <f>339215/43560</f>
        <v>7.7873048668503211</v>
      </c>
      <c r="F13" s="147" t="s">
        <v>22</v>
      </c>
      <c r="G13" s="119">
        <v>65000</v>
      </c>
      <c r="H13" s="149">
        <f>E13*G13</f>
        <v>506174.8163452709</v>
      </c>
      <c r="I13" s="117"/>
      <c r="K13" s="45"/>
    </row>
    <row r="14" spans="1:11" x14ac:dyDescent="0.2">
      <c r="A14" s="5"/>
      <c r="B14" s="146"/>
      <c r="C14" s="147"/>
      <c r="D14" s="148" t="s">
        <v>96</v>
      </c>
      <c r="E14" s="102">
        <v>2500</v>
      </c>
      <c r="F14" s="147" t="s">
        <v>23</v>
      </c>
      <c r="G14" s="119">
        <v>26</v>
      </c>
      <c r="H14" s="149">
        <f t="shared" ref="H14:H72" si="1">E14*G14</f>
        <v>65000</v>
      </c>
      <c r="I14" s="117"/>
    </row>
    <row r="15" spans="1:11" x14ac:dyDescent="0.2">
      <c r="A15" s="5"/>
      <c r="B15" s="146"/>
      <c r="C15" s="147"/>
      <c r="D15" s="148" t="s">
        <v>97</v>
      </c>
      <c r="E15" s="102">
        <v>7500</v>
      </c>
      <c r="F15" s="147" t="s">
        <v>23</v>
      </c>
      <c r="G15" s="119">
        <v>30</v>
      </c>
      <c r="H15" s="149">
        <f t="shared" si="1"/>
        <v>225000</v>
      </c>
      <c r="I15" s="117"/>
    </row>
    <row r="16" spans="1:11" x14ac:dyDescent="0.2">
      <c r="A16" s="5"/>
      <c r="B16" s="146"/>
      <c r="C16" s="147"/>
      <c r="D16" s="148" t="s">
        <v>45</v>
      </c>
      <c r="E16" s="102">
        <f>236787.51/9</f>
        <v>26309.723333333335</v>
      </c>
      <c r="F16" s="147" t="s">
        <v>24</v>
      </c>
      <c r="G16" s="119">
        <v>9</v>
      </c>
      <c r="H16" s="149">
        <f t="shared" si="1"/>
        <v>236787.51</v>
      </c>
      <c r="I16" s="117"/>
      <c r="K16" s="45"/>
    </row>
    <row r="17" spans="1:11" x14ac:dyDescent="0.2">
      <c r="A17" s="5"/>
      <c r="B17" s="38"/>
      <c r="C17" s="6"/>
      <c r="D17" s="7"/>
      <c r="E17" s="103"/>
      <c r="F17" s="6"/>
      <c r="G17" s="119"/>
      <c r="H17" s="15"/>
      <c r="I17" s="117"/>
    </row>
    <row r="18" spans="1:11" x14ac:dyDescent="0.2">
      <c r="A18" s="5"/>
      <c r="B18" s="38"/>
      <c r="C18" s="6"/>
      <c r="D18" s="46" t="s">
        <v>31</v>
      </c>
      <c r="E18" s="102"/>
      <c r="F18" s="6"/>
      <c r="G18" s="119"/>
      <c r="H18" s="15"/>
      <c r="I18" s="117"/>
    </row>
    <row r="19" spans="1:11" hidden="1" x14ac:dyDescent="0.2">
      <c r="A19" s="5"/>
      <c r="B19" s="38"/>
      <c r="C19" s="6"/>
      <c r="D19" s="7" t="s">
        <v>99</v>
      </c>
      <c r="E19" s="102">
        <v>0</v>
      </c>
      <c r="F19" s="6" t="s">
        <v>21</v>
      </c>
      <c r="G19" s="119">
        <v>0</v>
      </c>
      <c r="H19" s="15">
        <f t="shared" si="1"/>
        <v>0</v>
      </c>
      <c r="I19" s="117"/>
    </row>
    <row r="20" spans="1:11" x14ac:dyDescent="0.2">
      <c r="A20" s="5"/>
      <c r="B20" s="38"/>
      <c r="C20" s="6"/>
      <c r="D20" s="7" t="s">
        <v>98</v>
      </c>
      <c r="E20" s="102">
        <v>0.14000000000000001</v>
      </c>
      <c r="F20" s="6" t="s">
        <v>21</v>
      </c>
      <c r="G20" s="119">
        <v>1775000</v>
      </c>
      <c r="H20" s="15">
        <f t="shared" si="1"/>
        <v>248500.00000000003</v>
      </c>
      <c r="I20" s="117"/>
    </row>
    <row r="21" spans="1:11" hidden="1" x14ac:dyDescent="0.2">
      <c r="A21" s="5"/>
      <c r="B21" s="38"/>
      <c r="C21" s="6"/>
      <c r="D21" s="7" t="s">
        <v>103</v>
      </c>
      <c r="E21" s="102">
        <v>0</v>
      </c>
      <c r="F21" s="6" t="s">
        <v>21</v>
      </c>
      <c r="G21" s="119">
        <v>0</v>
      </c>
      <c r="H21" s="15">
        <f t="shared" si="1"/>
        <v>0</v>
      </c>
      <c r="I21" s="117"/>
      <c r="K21" s="45"/>
    </row>
    <row r="22" spans="1:11" hidden="1" x14ac:dyDescent="0.2">
      <c r="A22" s="5"/>
      <c r="B22" s="38"/>
      <c r="C22" s="6"/>
      <c r="D22" s="7" t="s">
        <v>51</v>
      </c>
      <c r="E22" s="102">
        <v>0</v>
      </c>
      <c r="F22" s="6" t="s">
        <v>21</v>
      </c>
      <c r="G22" s="119">
        <v>0</v>
      </c>
      <c r="H22" s="15">
        <f t="shared" si="1"/>
        <v>0</v>
      </c>
      <c r="I22" s="117"/>
      <c r="K22" s="93"/>
    </row>
    <row r="23" spans="1:11" x14ac:dyDescent="0.2">
      <c r="A23" s="5"/>
      <c r="B23" s="38"/>
      <c r="C23" s="6"/>
      <c r="D23" s="7" t="s">
        <v>53</v>
      </c>
      <c r="E23" s="102">
        <v>0.11600000000000001</v>
      </c>
      <c r="F23" s="6" t="s">
        <v>21</v>
      </c>
      <c r="G23" s="119">
        <v>900000</v>
      </c>
      <c r="H23" s="15">
        <f t="shared" si="1"/>
        <v>104400</v>
      </c>
      <c r="I23" s="117"/>
    </row>
    <row r="24" spans="1:11" hidden="1" x14ac:dyDescent="0.2">
      <c r="A24" s="5"/>
      <c r="B24" s="38"/>
      <c r="C24" s="6"/>
      <c r="D24" s="7" t="s">
        <v>49</v>
      </c>
      <c r="E24" s="102">
        <v>0</v>
      </c>
      <c r="F24" s="6" t="s">
        <v>21</v>
      </c>
      <c r="G24" s="119">
        <v>0</v>
      </c>
      <c r="H24" s="15">
        <f t="shared" si="1"/>
        <v>0</v>
      </c>
      <c r="I24" s="117"/>
      <c r="K24" s="45"/>
    </row>
    <row r="25" spans="1:11" hidden="1" x14ac:dyDescent="0.2">
      <c r="A25" s="5"/>
      <c r="B25" s="38"/>
      <c r="C25" s="6"/>
      <c r="D25" s="7" t="s">
        <v>54</v>
      </c>
      <c r="E25" s="102">
        <v>0</v>
      </c>
      <c r="F25" s="6" t="s">
        <v>21</v>
      </c>
      <c r="G25" s="119">
        <v>0</v>
      </c>
      <c r="H25" s="15">
        <f t="shared" si="1"/>
        <v>0</v>
      </c>
      <c r="I25" s="117"/>
    </row>
    <row r="26" spans="1:11" x14ac:dyDescent="0.2">
      <c r="A26" s="5"/>
      <c r="B26" s="38"/>
      <c r="C26" s="6"/>
      <c r="D26" s="7" t="s">
        <v>46</v>
      </c>
      <c r="E26" s="102">
        <v>0.39600000000000002</v>
      </c>
      <c r="F26" s="6" t="s">
        <v>21</v>
      </c>
      <c r="G26" s="119">
        <v>400000</v>
      </c>
      <c r="H26" s="15">
        <f t="shared" si="1"/>
        <v>158400</v>
      </c>
      <c r="I26" s="117"/>
    </row>
    <row r="27" spans="1:11" hidden="1" x14ac:dyDescent="0.2">
      <c r="A27" s="5"/>
      <c r="B27" s="38"/>
      <c r="C27" s="6"/>
      <c r="D27" s="7" t="s">
        <v>100</v>
      </c>
      <c r="E27" s="102">
        <v>0</v>
      </c>
      <c r="F27" s="6" t="s">
        <v>21</v>
      </c>
      <c r="G27" s="119">
        <v>0</v>
      </c>
      <c r="H27" s="15">
        <f t="shared" si="1"/>
        <v>0</v>
      </c>
      <c r="I27" s="117"/>
    </row>
    <row r="28" spans="1:11" x14ac:dyDescent="0.2">
      <c r="A28" s="5"/>
      <c r="B28" s="38"/>
      <c r="C28" s="6"/>
      <c r="D28" s="7"/>
      <c r="E28" s="104"/>
      <c r="F28" s="6"/>
      <c r="G28" s="119"/>
      <c r="H28" s="15"/>
      <c r="I28" s="117"/>
    </row>
    <row r="29" spans="1:11" x14ac:dyDescent="0.2">
      <c r="A29" s="5"/>
      <c r="B29" s="38"/>
      <c r="C29" s="6"/>
      <c r="D29" s="7" t="s">
        <v>25</v>
      </c>
      <c r="E29" s="103">
        <f>ROUND(E32*1.1, -2)</f>
        <v>14000</v>
      </c>
      <c r="F29" s="6" t="s">
        <v>24</v>
      </c>
      <c r="G29" s="119">
        <v>3.5</v>
      </c>
      <c r="H29" s="15">
        <f t="shared" si="1"/>
        <v>49000</v>
      </c>
      <c r="I29" s="117"/>
    </row>
    <row r="30" spans="1:11" x14ac:dyDescent="0.2">
      <c r="A30" s="5"/>
      <c r="B30" s="38"/>
      <c r="C30" s="6"/>
      <c r="D30" s="7"/>
      <c r="E30" s="103"/>
      <c r="F30" s="6"/>
      <c r="G30" s="119"/>
      <c r="H30" s="15"/>
      <c r="I30" s="117"/>
    </row>
    <row r="31" spans="1:11" x14ac:dyDescent="0.2">
      <c r="A31" s="5"/>
      <c r="B31" s="38"/>
      <c r="C31" s="6"/>
      <c r="D31" s="46" t="s">
        <v>40</v>
      </c>
      <c r="E31" s="103"/>
      <c r="F31" s="6"/>
      <c r="G31" s="119"/>
      <c r="H31" s="15"/>
      <c r="I31" s="117"/>
    </row>
    <row r="32" spans="1:11" x14ac:dyDescent="0.2">
      <c r="A32" s="5"/>
      <c r="B32" s="38"/>
      <c r="C32" s="6"/>
      <c r="D32" s="7" t="s">
        <v>47</v>
      </c>
      <c r="E32" s="103">
        <f>114425/9</f>
        <v>12713.888888888889</v>
      </c>
      <c r="F32" s="6" t="s">
        <v>24</v>
      </c>
      <c r="G32" s="119">
        <v>79</v>
      </c>
      <c r="H32" s="15">
        <f t="shared" si="1"/>
        <v>1004397.2222222222</v>
      </c>
      <c r="I32" s="117"/>
      <c r="K32" s="45"/>
    </row>
    <row r="33" spans="1:17" x14ac:dyDescent="0.2">
      <c r="A33" s="5"/>
      <c r="B33" s="38"/>
      <c r="C33" s="6"/>
      <c r="D33" s="7" t="s">
        <v>48</v>
      </c>
      <c r="E33" s="103">
        <f>47726/9</f>
        <v>5302.8888888888887</v>
      </c>
      <c r="F33" s="6" t="s">
        <v>24</v>
      </c>
      <c r="G33" s="119">
        <v>23</v>
      </c>
      <c r="H33" s="15">
        <f t="shared" si="1"/>
        <v>121966.44444444444</v>
      </c>
      <c r="I33" s="117"/>
      <c r="K33" s="45"/>
    </row>
    <row r="34" spans="1:17" x14ac:dyDescent="0.2">
      <c r="A34" s="5"/>
      <c r="B34" s="38"/>
      <c r="C34" s="6"/>
      <c r="D34" s="7"/>
      <c r="E34" s="103"/>
      <c r="F34" s="6"/>
      <c r="G34" s="119"/>
      <c r="H34" s="15"/>
      <c r="I34" s="117"/>
      <c r="K34" s="93"/>
    </row>
    <row r="35" spans="1:17" x14ac:dyDescent="0.2">
      <c r="A35" s="95"/>
      <c r="B35" s="52"/>
      <c r="C35" s="6"/>
      <c r="D35" s="7" t="s">
        <v>105</v>
      </c>
      <c r="E35" s="103">
        <v>4162</v>
      </c>
      <c r="F35" s="6" t="s">
        <v>27</v>
      </c>
      <c r="G35" s="119">
        <v>36</v>
      </c>
      <c r="H35" s="15">
        <f t="shared" si="1"/>
        <v>149832</v>
      </c>
      <c r="I35" s="117"/>
      <c r="K35" s="45"/>
    </row>
    <row r="36" spans="1:17" x14ac:dyDescent="0.2">
      <c r="A36" s="95"/>
      <c r="B36" s="52"/>
      <c r="C36" s="6"/>
      <c r="D36" s="7"/>
      <c r="E36" s="103"/>
      <c r="F36" s="6"/>
      <c r="G36" s="119"/>
      <c r="H36" s="15"/>
      <c r="I36" s="117"/>
      <c r="K36" s="93"/>
    </row>
    <row r="37" spans="1:17" x14ac:dyDescent="0.2">
      <c r="A37" s="95"/>
      <c r="B37" s="52"/>
      <c r="C37" s="6"/>
      <c r="D37" s="7" t="s">
        <v>129</v>
      </c>
      <c r="E37" s="103">
        <f>18937/9</f>
        <v>2104.1111111111113</v>
      </c>
      <c r="F37" s="6" t="s">
        <v>24</v>
      </c>
      <c r="G37" s="119">
        <v>60</v>
      </c>
      <c r="H37" s="15">
        <f t="shared" si="1"/>
        <v>126246.66666666669</v>
      </c>
      <c r="I37" s="117"/>
      <c r="K37" s="45"/>
    </row>
    <row r="38" spans="1:17" x14ac:dyDescent="0.2">
      <c r="A38" s="95"/>
      <c r="B38" s="52"/>
      <c r="C38" s="6"/>
      <c r="D38" s="7"/>
      <c r="E38" s="103"/>
      <c r="F38" s="6"/>
      <c r="G38" s="119"/>
      <c r="H38" s="15"/>
      <c r="I38" s="117"/>
      <c r="K38" s="93"/>
    </row>
    <row r="39" spans="1:17" x14ac:dyDescent="0.2">
      <c r="A39" s="5"/>
      <c r="B39" s="38"/>
      <c r="C39" s="6"/>
      <c r="D39" s="46" t="s">
        <v>42</v>
      </c>
      <c r="E39" s="103"/>
      <c r="F39" s="6"/>
      <c r="G39" s="119"/>
      <c r="H39" s="15"/>
      <c r="I39" s="117"/>
      <c r="K39" s="93"/>
    </row>
    <row r="40" spans="1:17" x14ac:dyDescent="0.2">
      <c r="A40" s="5"/>
      <c r="B40" s="52"/>
      <c r="C40" s="6"/>
      <c r="D40" s="7" t="s">
        <v>50</v>
      </c>
      <c r="E40" s="103">
        <v>5700</v>
      </c>
      <c r="F40" s="6" t="s">
        <v>27</v>
      </c>
      <c r="G40" s="119">
        <v>1.5</v>
      </c>
      <c r="H40" s="15">
        <f t="shared" si="1"/>
        <v>8550</v>
      </c>
      <c r="I40" s="117"/>
    </row>
    <row r="41" spans="1:17" x14ac:dyDescent="0.2">
      <c r="A41" s="5"/>
      <c r="B41" s="52"/>
      <c r="C41" s="6"/>
      <c r="D41" s="7" t="s">
        <v>43</v>
      </c>
      <c r="E41" s="103">
        <v>4500</v>
      </c>
      <c r="F41" s="6" t="s">
        <v>27</v>
      </c>
      <c r="G41" s="119">
        <v>29</v>
      </c>
      <c r="H41" s="15">
        <f t="shared" si="1"/>
        <v>130500</v>
      </c>
      <c r="I41" s="117"/>
      <c r="K41" s="93"/>
    </row>
    <row r="42" spans="1:17" x14ac:dyDescent="0.2">
      <c r="A42" s="5"/>
      <c r="B42" s="38"/>
      <c r="C42" s="6"/>
      <c r="D42" s="7" t="s">
        <v>44</v>
      </c>
      <c r="E42" s="103">
        <v>12</v>
      </c>
      <c r="F42" s="6" t="s">
        <v>35</v>
      </c>
      <c r="G42" s="119">
        <v>2900</v>
      </c>
      <c r="H42" s="15">
        <f t="shared" si="1"/>
        <v>34800</v>
      </c>
      <c r="I42" s="117"/>
    </row>
    <row r="43" spans="1:17" x14ac:dyDescent="0.2">
      <c r="A43" s="5"/>
      <c r="B43" s="38"/>
      <c r="C43" s="6"/>
      <c r="D43" s="7" t="s">
        <v>106</v>
      </c>
      <c r="E43" s="103">
        <v>12</v>
      </c>
      <c r="F43" s="6" t="s">
        <v>35</v>
      </c>
      <c r="G43" s="119">
        <v>3800</v>
      </c>
      <c r="H43" s="15">
        <f t="shared" si="1"/>
        <v>45600</v>
      </c>
      <c r="I43" s="117"/>
    </row>
    <row r="44" spans="1:17" x14ac:dyDescent="0.2">
      <c r="A44" s="5"/>
      <c r="B44" s="38"/>
      <c r="C44" s="6"/>
      <c r="D44" s="7"/>
      <c r="E44" s="97"/>
      <c r="F44" s="6"/>
      <c r="G44" s="119"/>
      <c r="H44" s="15"/>
      <c r="I44" s="118"/>
      <c r="K44" s="93"/>
    </row>
    <row r="45" spans="1:17" x14ac:dyDescent="0.2">
      <c r="A45" s="5"/>
      <c r="B45" s="38"/>
      <c r="C45" s="6"/>
      <c r="D45" s="7" t="s">
        <v>26</v>
      </c>
      <c r="E45" s="103">
        <f>610405.6/43560</f>
        <v>14.012984389348025</v>
      </c>
      <c r="F45" s="6" t="s">
        <v>22</v>
      </c>
      <c r="G45" s="119">
        <v>65000</v>
      </c>
      <c r="H45" s="15">
        <f t="shared" si="1"/>
        <v>910843.98530762165</v>
      </c>
      <c r="I45" s="117"/>
      <c r="K45" s="45"/>
    </row>
    <row r="46" spans="1:17" x14ac:dyDescent="0.2">
      <c r="A46" s="5"/>
      <c r="B46" s="38"/>
      <c r="C46" s="6"/>
      <c r="D46" s="7"/>
      <c r="E46" s="99"/>
      <c r="F46" s="6"/>
      <c r="G46" s="119"/>
      <c r="H46" s="15"/>
      <c r="I46" s="117"/>
    </row>
    <row r="47" spans="1:17" x14ac:dyDescent="0.2">
      <c r="A47" s="5"/>
      <c r="B47" s="38"/>
      <c r="C47" s="6"/>
      <c r="D47" s="7" t="s">
        <v>28</v>
      </c>
      <c r="E47" s="97">
        <v>1</v>
      </c>
      <c r="F47" s="6" t="s">
        <v>15</v>
      </c>
      <c r="G47" s="119">
        <v>550000</v>
      </c>
      <c r="H47" s="15">
        <f t="shared" si="1"/>
        <v>550000</v>
      </c>
      <c r="I47" s="117"/>
    </row>
    <row r="48" spans="1:17" x14ac:dyDescent="0.2">
      <c r="A48" s="5"/>
      <c r="B48" s="38"/>
      <c r="C48" s="6"/>
      <c r="D48" s="7"/>
      <c r="E48" s="99"/>
      <c r="F48" s="6"/>
      <c r="G48" s="119"/>
      <c r="H48" s="15"/>
      <c r="I48" s="117"/>
      <c r="P48" s="32"/>
      <c r="Q48" s="47"/>
    </row>
    <row r="49" spans="1:17" x14ac:dyDescent="0.2">
      <c r="A49" s="5"/>
      <c r="B49" s="38"/>
      <c r="C49" s="6"/>
      <c r="D49" s="7" t="s">
        <v>110</v>
      </c>
      <c r="E49" s="97">
        <v>2</v>
      </c>
      <c r="F49" s="6" t="s">
        <v>35</v>
      </c>
      <c r="G49" s="119">
        <v>200000</v>
      </c>
      <c r="H49" s="15">
        <f t="shared" si="1"/>
        <v>400000</v>
      </c>
      <c r="I49" s="117"/>
      <c r="K49" s="93"/>
      <c r="P49" s="32"/>
      <c r="Q49" s="47"/>
    </row>
    <row r="50" spans="1:17" x14ac:dyDescent="0.2">
      <c r="A50" s="5"/>
      <c r="B50" s="38"/>
      <c r="C50" s="6"/>
      <c r="D50" s="7"/>
      <c r="E50" s="97"/>
      <c r="F50" s="6"/>
      <c r="G50" s="119"/>
      <c r="H50" s="15"/>
      <c r="I50" s="117"/>
      <c r="K50" s="93"/>
      <c r="P50" s="32"/>
      <c r="Q50" s="47"/>
    </row>
    <row r="51" spans="1:17" x14ac:dyDescent="0.2">
      <c r="A51" s="5"/>
      <c r="B51" s="38"/>
      <c r="C51" s="6"/>
      <c r="D51" s="46" t="s">
        <v>107</v>
      </c>
      <c r="E51" s="97"/>
      <c r="F51" s="6"/>
      <c r="G51" s="119"/>
      <c r="H51" s="15"/>
      <c r="I51" s="117"/>
      <c r="K51" s="93"/>
      <c r="P51" s="32"/>
      <c r="Q51" s="47"/>
    </row>
    <row r="52" spans="1:17" x14ac:dyDescent="0.2">
      <c r="A52" s="5"/>
      <c r="B52" s="38"/>
      <c r="C52" s="6"/>
      <c r="D52" s="7" t="s">
        <v>128</v>
      </c>
      <c r="E52" s="97">
        <v>1</v>
      </c>
      <c r="F52" s="6" t="s">
        <v>35</v>
      </c>
      <c r="G52" s="119">
        <v>400000</v>
      </c>
      <c r="H52" s="15">
        <f t="shared" si="1"/>
        <v>400000</v>
      </c>
      <c r="I52" s="117"/>
      <c r="K52" s="93"/>
      <c r="P52" s="32"/>
      <c r="Q52" s="47"/>
    </row>
    <row r="53" spans="1:17" x14ac:dyDescent="0.2">
      <c r="A53" s="95"/>
      <c r="B53" s="52"/>
      <c r="C53" s="6"/>
      <c r="D53" s="7" t="s">
        <v>109</v>
      </c>
      <c r="E53" s="102">
        <v>3</v>
      </c>
      <c r="F53" s="6" t="s">
        <v>35</v>
      </c>
      <c r="G53" s="119">
        <v>8500</v>
      </c>
      <c r="H53" s="15">
        <f t="shared" si="1"/>
        <v>25500</v>
      </c>
      <c r="I53" s="117"/>
      <c r="J53" s="33"/>
      <c r="K53" s="45"/>
      <c r="P53" s="33"/>
      <c r="Q53" s="47"/>
    </row>
    <row r="54" spans="1:17" x14ac:dyDescent="0.2">
      <c r="A54" s="5"/>
      <c r="B54" s="38"/>
      <c r="C54" s="6"/>
      <c r="D54" s="7"/>
      <c r="E54" s="99"/>
      <c r="F54" s="6"/>
      <c r="G54" s="119"/>
      <c r="H54" s="15"/>
      <c r="I54" s="117"/>
      <c r="P54" s="32"/>
      <c r="Q54" s="47"/>
    </row>
    <row r="55" spans="1:17" x14ac:dyDescent="0.2">
      <c r="A55" s="5"/>
      <c r="B55" s="38"/>
      <c r="C55" s="6"/>
      <c r="D55" s="46" t="s">
        <v>29</v>
      </c>
      <c r="E55" s="98"/>
      <c r="F55" s="6"/>
      <c r="G55" s="119"/>
      <c r="H55" s="15"/>
      <c r="I55" s="117"/>
      <c r="K55" s="93"/>
      <c r="P55" s="32"/>
      <c r="Q55" s="47"/>
    </row>
    <row r="56" spans="1:17" hidden="1" x14ac:dyDescent="0.2">
      <c r="A56" s="5"/>
      <c r="B56" s="38"/>
      <c r="C56" s="6"/>
      <c r="D56" s="7" t="s">
        <v>99</v>
      </c>
      <c r="E56" s="98">
        <f t="shared" ref="E56:E62" si="2">E19</f>
        <v>0</v>
      </c>
      <c r="F56" s="6" t="s">
        <v>21</v>
      </c>
      <c r="G56" s="119">
        <v>0</v>
      </c>
      <c r="H56" s="15">
        <f t="shared" si="1"/>
        <v>0</v>
      </c>
      <c r="I56" s="117"/>
      <c r="P56" s="33"/>
      <c r="Q56" s="33"/>
    </row>
    <row r="57" spans="1:17" x14ac:dyDescent="0.2">
      <c r="A57" s="5"/>
      <c r="B57" s="38"/>
      <c r="C57" s="6"/>
      <c r="D57" s="7" t="s">
        <v>98</v>
      </c>
      <c r="E57" s="98">
        <f t="shared" si="2"/>
        <v>0.14000000000000001</v>
      </c>
      <c r="F57" s="6" t="s">
        <v>21</v>
      </c>
      <c r="G57" s="119">
        <v>75000</v>
      </c>
      <c r="H57" s="15">
        <f t="shared" si="1"/>
        <v>10500.000000000002</v>
      </c>
      <c r="I57" s="117"/>
      <c r="P57" s="33"/>
      <c r="Q57" s="33"/>
    </row>
    <row r="58" spans="1:17" hidden="1" x14ac:dyDescent="0.2">
      <c r="A58" s="5"/>
      <c r="B58" s="38"/>
      <c r="C58" s="6"/>
      <c r="D58" s="7" t="s">
        <v>103</v>
      </c>
      <c r="E58" s="98">
        <f t="shared" si="2"/>
        <v>0</v>
      </c>
      <c r="F58" s="6" t="s">
        <v>21</v>
      </c>
      <c r="G58" s="119">
        <v>0</v>
      </c>
      <c r="H58" s="15">
        <f t="shared" si="1"/>
        <v>0</v>
      </c>
      <c r="I58" s="117"/>
      <c r="K58" s="45"/>
      <c r="P58" s="33"/>
      <c r="Q58" s="33"/>
    </row>
    <row r="59" spans="1:17" hidden="1" x14ac:dyDescent="0.2">
      <c r="A59" s="5"/>
      <c r="B59" s="38"/>
      <c r="C59" s="6"/>
      <c r="D59" s="7" t="s">
        <v>51</v>
      </c>
      <c r="E59" s="98">
        <f t="shared" si="2"/>
        <v>0</v>
      </c>
      <c r="F59" s="6" t="s">
        <v>21</v>
      </c>
      <c r="G59" s="119">
        <v>0</v>
      </c>
      <c r="H59" s="15">
        <f t="shared" si="1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53</v>
      </c>
      <c r="E60" s="98">
        <f t="shared" si="2"/>
        <v>0.11600000000000001</v>
      </c>
      <c r="F60" s="6" t="s">
        <v>21</v>
      </c>
      <c r="G60" s="119">
        <v>35000</v>
      </c>
      <c r="H60" s="15">
        <f t="shared" si="1"/>
        <v>4060</v>
      </c>
      <c r="I60" s="117"/>
      <c r="P60" s="33"/>
      <c r="Q60" s="33"/>
    </row>
    <row r="61" spans="1:17" hidden="1" x14ac:dyDescent="0.2">
      <c r="A61" s="5"/>
      <c r="B61" s="38"/>
      <c r="C61" s="6"/>
      <c r="D61" s="7" t="s">
        <v>49</v>
      </c>
      <c r="E61" s="98">
        <f t="shared" si="2"/>
        <v>0</v>
      </c>
      <c r="F61" s="6" t="s">
        <v>21</v>
      </c>
      <c r="G61" s="119">
        <v>0</v>
      </c>
      <c r="H61" s="15">
        <f t="shared" si="1"/>
        <v>0</v>
      </c>
      <c r="I61" s="117"/>
      <c r="P61" s="33"/>
      <c r="Q61" s="33"/>
    </row>
    <row r="62" spans="1:17" hidden="1" x14ac:dyDescent="0.2">
      <c r="A62" s="5"/>
      <c r="B62" s="38"/>
      <c r="C62" s="6"/>
      <c r="D62" s="7" t="s">
        <v>54</v>
      </c>
      <c r="E62" s="98">
        <f t="shared" si="2"/>
        <v>0</v>
      </c>
      <c r="F62" s="6" t="s">
        <v>21</v>
      </c>
      <c r="G62" s="119">
        <v>0</v>
      </c>
      <c r="H62" s="15">
        <f t="shared" si="1"/>
        <v>0</v>
      </c>
      <c r="I62" s="117"/>
      <c r="P62" s="33"/>
      <c r="Q62" s="33"/>
    </row>
    <row r="63" spans="1:17" hidden="1" x14ac:dyDescent="0.2">
      <c r="A63" s="5"/>
      <c r="B63" s="38"/>
      <c r="C63" s="6"/>
      <c r="D63" s="7" t="s">
        <v>46</v>
      </c>
      <c r="E63" s="98">
        <v>0</v>
      </c>
      <c r="F63" s="6" t="s">
        <v>21</v>
      </c>
      <c r="G63" s="119">
        <v>0</v>
      </c>
      <c r="H63" s="15">
        <f t="shared" si="1"/>
        <v>0</v>
      </c>
      <c r="I63" s="117"/>
      <c r="P63" s="33"/>
      <c r="Q63" s="33"/>
    </row>
    <row r="64" spans="1:17" hidden="1" x14ac:dyDescent="0.2">
      <c r="A64" s="5"/>
      <c r="B64" s="38"/>
      <c r="C64" s="6"/>
      <c r="D64" s="7" t="s">
        <v>100</v>
      </c>
      <c r="E64" s="98">
        <f>E27</f>
        <v>0</v>
      </c>
      <c r="F64" s="6" t="s">
        <v>21</v>
      </c>
      <c r="G64" s="119">
        <v>0</v>
      </c>
      <c r="H64" s="15">
        <f t="shared" si="1"/>
        <v>0</v>
      </c>
      <c r="I64" s="117"/>
      <c r="J64" s="33"/>
      <c r="P64" s="33"/>
      <c r="Q64" s="33"/>
    </row>
    <row r="65" spans="1:17" x14ac:dyDescent="0.2">
      <c r="A65" s="5"/>
      <c r="B65" s="38"/>
      <c r="C65" s="6"/>
      <c r="D65" s="7"/>
      <c r="E65" s="98"/>
      <c r="F65" s="6"/>
      <c r="G65" s="119"/>
      <c r="H65" s="15"/>
      <c r="I65" s="117"/>
      <c r="P65" s="33"/>
      <c r="Q65" s="33"/>
    </row>
    <row r="66" spans="1:17" x14ac:dyDescent="0.2">
      <c r="A66" s="95"/>
      <c r="B66" s="52"/>
      <c r="C66" s="6"/>
      <c r="D66" s="46" t="s">
        <v>104</v>
      </c>
      <c r="E66" s="98"/>
      <c r="F66" s="6"/>
      <c r="G66" s="119"/>
      <c r="H66" s="15"/>
      <c r="I66" s="117"/>
      <c r="K66" s="93"/>
      <c r="P66" s="33"/>
      <c r="Q66" s="33"/>
    </row>
    <row r="67" spans="1:17" x14ac:dyDescent="0.2">
      <c r="A67" s="95"/>
      <c r="B67" s="52"/>
      <c r="C67" s="6"/>
      <c r="D67" s="7" t="s">
        <v>137</v>
      </c>
      <c r="E67" s="98">
        <v>1</v>
      </c>
      <c r="F67" s="6" t="s">
        <v>35</v>
      </c>
      <c r="G67" s="119">
        <v>3172000</v>
      </c>
      <c r="H67" s="15">
        <f t="shared" si="1"/>
        <v>3172000</v>
      </c>
      <c r="I67" s="45" t="s">
        <v>161</v>
      </c>
      <c r="K67" s="45"/>
      <c r="L67" s="45"/>
      <c r="P67" s="33"/>
      <c r="Q67" s="47"/>
    </row>
    <row r="68" spans="1:17" x14ac:dyDescent="0.2">
      <c r="A68" s="95"/>
      <c r="B68" s="52"/>
      <c r="C68" s="6"/>
      <c r="D68" s="7" t="s">
        <v>145</v>
      </c>
      <c r="E68" s="98">
        <v>1</v>
      </c>
      <c r="F68" s="6" t="s">
        <v>35</v>
      </c>
      <c r="G68" s="119">
        <v>18000000</v>
      </c>
      <c r="H68" s="15">
        <f t="shared" si="1"/>
        <v>18000000</v>
      </c>
      <c r="I68" s="45" t="s">
        <v>161</v>
      </c>
      <c r="K68" s="45"/>
      <c r="L68" s="45"/>
      <c r="P68" s="33"/>
      <c r="Q68" s="47"/>
    </row>
    <row r="69" spans="1:17" x14ac:dyDescent="0.2">
      <c r="A69" s="95"/>
      <c r="B69" s="52"/>
      <c r="C69" s="6"/>
      <c r="D69" s="7"/>
      <c r="E69" s="98"/>
      <c r="F69" s="6"/>
      <c r="G69" s="119"/>
      <c r="H69" s="15"/>
      <c r="I69" s="117"/>
      <c r="K69" s="45"/>
      <c r="L69" s="45"/>
      <c r="P69" s="33"/>
      <c r="Q69" s="47"/>
    </row>
    <row r="70" spans="1:17" x14ac:dyDescent="0.2">
      <c r="A70" s="95"/>
      <c r="B70" s="52"/>
      <c r="C70" s="6"/>
      <c r="D70" s="7" t="s">
        <v>142</v>
      </c>
      <c r="E70" s="102">
        <v>91200</v>
      </c>
      <c r="F70" s="6" t="s">
        <v>118</v>
      </c>
      <c r="G70" s="119">
        <v>6137</v>
      </c>
      <c r="H70" s="15">
        <f t="shared" si="1"/>
        <v>559694400</v>
      </c>
      <c r="I70" s="45" t="s">
        <v>161</v>
      </c>
      <c r="K70" s="45" t="s">
        <v>130</v>
      </c>
      <c r="L70" s="45"/>
      <c r="P70" s="33"/>
      <c r="Q70" s="47"/>
    </row>
    <row r="71" spans="1:17" x14ac:dyDescent="0.2">
      <c r="A71" s="95"/>
      <c r="B71" s="52"/>
      <c r="C71" s="6"/>
      <c r="D71" s="7" t="s">
        <v>138</v>
      </c>
      <c r="E71" s="98">
        <v>578850</v>
      </c>
      <c r="F71" s="6" t="s">
        <v>118</v>
      </c>
      <c r="G71" s="119">
        <v>135</v>
      </c>
      <c r="H71" s="15">
        <f t="shared" si="1"/>
        <v>78144750</v>
      </c>
      <c r="I71" s="45" t="s">
        <v>161</v>
      </c>
      <c r="K71" s="45" t="s">
        <v>130</v>
      </c>
      <c r="L71" s="45"/>
      <c r="P71" s="33"/>
      <c r="Q71" s="47"/>
    </row>
    <row r="72" spans="1:17" x14ac:dyDescent="0.2">
      <c r="A72" s="95"/>
      <c r="B72" s="52"/>
      <c r="C72" s="6"/>
      <c r="D72" s="7" t="s">
        <v>139</v>
      </c>
      <c r="E72" s="102">
        <v>60000</v>
      </c>
      <c r="F72" s="6" t="s">
        <v>118</v>
      </c>
      <c r="G72" s="119">
        <v>845</v>
      </c>
      <c r="H72" s="15">
        <f t="shared" si="1"/>
        <v>50700000</v>
      </c>
      <c r="I72" s="45" t="s">
        <v>161</v>
      </c>
      <c r="K72" s="45"/>
      <c r="L72" s="45"/>
      <c r="P72" s="33"/>
      <c r="Q72" s="47"/>
    </row>
    <row r="73" spans="1:17" x14ac:dyDescent="0.2">
      <c r="A73" s="95"/>
      <c r="B73" s="52"/>
      <c r="C73" s="6"/>
      <c r="D73" s="7"/>
      <c r="E73" s="98"/>
      <c r="F73" s="6"/>
      <c r="G73" s="119"/>
      <c r="H73" s="15"/>
      <c r="I73" s="117"/>
      <c r="K73" s="45"/>
      <c r="L73" s="45"/>
      <c r="P73" s="33"/>
      <c r="Q73" s="47"/>
    </row>
    <row r="74" spans="1:17" hidden="1" x14ac:dyDescent="0.2">
      <c r="A74" s="95"/>
      <c r="B74" s="52"/>
      <c r="C74" s="6"/>
      <c r="D74" s="7"/>
      <c r="E74" s="98"/>
      <c r="F74" s="6"/>
      <c r="G74" s="119"/>
      <c r="H74" s="15"/>
      <c r="I74" s="117"/>
      <c r="K74" s="45"/>
      <c r="L74" s="45"/>
      <c r="P74" s="33"/>
      <c r="Q74" s="47"/>
    </row>
    <row r="75" spans="1:17" ht="12.75" customHeight="1" x14ac:dyDescent="0.2">
      <c r="A75" s="41"/>
      <c r="B75" s="38"/>
      <c r="C75" s="6"/>
      <c r="D75" s="121" t="s">
        <v>37</v>
      </c>
      <c r="E75" s="151"/>
      <c r="F75" s="152"/>
      <c r="G75" s="122"/>
      <c r="H75" s="153"/>
      <c r="I75" s="117"/>
      <c r="J75" s="33"/>
      <c r="K75" s="33"/>
      <c r="P75" s="33"/>
      <c r="Q75" s="33"/>
    </row>
    <row r="76" spans="1:17" ht="12.75" customHeight="1" x14ac:dyDescent="0.2">
      <c r="A76" s="41"/>
      <c r="B76" s="38"/>
      <c r="C76" s="6"/>
      <c r="D76" s="154" t="s">
        <v>163</v>
      </c>
      <c r="E76" s="151">
        <v>1</v>
      </c>
      <c r="F76" s="152" t="s">
        <v>15</v>
      </c>
      <c r="G76" s="122">
        <v>527400</v>
      </c>
      <c r="H76" s="153">
        <f t="shared" ref="H76" si="3">E76*G76</f>
        <v>527400</v>
      </c>
      <c r="I76" s="117"/>
      <c r="J76" s="33"/>
      <c r="K76" s="33"/>
      <c r="P76" s="33"/>
      <c r="Q76" s="33"/>
    </row>
    <row r="77" spans="1:17" x14ac:dyDescent="0.2">
      <c r="A77" s="41"/>
      <c r="B77" s="38"/>
      <c r="C77" s="6"/>
      <c r="D77" s="7"/>
      <c r="E77" s="29"/>
      <c r="F77" s="6"/>
      <c r="G77" s="14"/>
      <c r="H77" s="15"/>
      <c r="I77" s="117"/>
      <c r="J77" s="33"/>
      <c r="K77" s="33"/>
    </row>
    <row r="78" spans="1:17" x14ac:dyDescent="0.2">
      <c r="A78" s="5"/>
      <c r="B78" s="8"/>
      <c r="C78" s="8"/>
      <c r="D78" s="131" t="s">
        <v>155</v>
      </c>
      <c r="E78" s="17">
        <v>1</v>
      </c>
      <c r="F78" s="8" t="s">
        <v>15</v>
      </c>
      <c r="G78" s="14">
        <v>99558900</v>
      </c>
      <c r="H78" s="125">
        <f>ROUND(J78*K78,-3)</f>
        <v>71024000</v>
      </c>
      <c r="I78"/>
      <c r="J78" s="126">
        <f>SUM(H66:H77)</f>
        <v>710238550</v>
      </c>
      <c r="K78">
        <v>0.1</v>
      </c>
      <c r="P78" s="33"/>
      <c r="Q78" s="33"/>
    </row>
    <row r="79" spans="1:17" ht="13.5" thickBot="1" x14ac:dyDescent="0.25">
      <c r="A79" s="30"/>
      <c r="B79" s="10" t="s">
        <v>14</v>
      </c>
      <c r="C79" s="10" t="s">
        <v>14</v>
      </c>
      <c r="D79" s="132" t="s">
        <v>156</v>
      </c>
      <c r="E79" s="28">
        <v>1</v>
      </c>
      <c r="F79" s="10" t="s">
        <v>15</v>
      </c>
      <c r="G79" s="100">
        <v>2139433</v>
      </c>
      <c r="H79" s="127">
        <f>ROUND(J79*K79,-3)</f>
        <v>2326000</v>
      </c>
      <c r="I79"/>
      <c r="J79" s="126">
        <f>SUM(H$12:H77)-J78</f>
        <v>5816058.6449862719</v>
      </c>
      <c r="K79">
        <v>0.4</v>
      </c>
    </row>
    <row r="80" spans="1:17" ht="13.5" thickTop="1" x14ac:dyDescent="0.2">
      <c r="A80" s="1" t="s">
        <v>33</v>
      </c>
      <c r="B80" s="48"/>
      <c r="C80" s="31" t="s">
        <v>21</v>
      </c>
      <c r="D80" s="23" t="s">
        <v>16</v>
      </c>
      <c r="E80" s="1" t="s">
        <v>17</v>
      </c>
      <c r="G80" s="12" t="s">
        <v>18</v>
      </c>
      <c r="H80" s="128">
        <f>ROUNDUP((H11)+J79*(1+K79)+J78*(1+K78),-3)</f>
        <v>825208000</v>
      </c>
      <c r="I80"/>
      <c r="J80"/>
      <c r="K80"/>
    </row>
    <row r="81" spans="3:11" x14ac:dyDescent="0.2">
      <c r="D81" s="24" t="s">
        <v>157</v>
      </c>
      <c r="E81" s="1" t="s">
        <v>17</v>
      </c>
      <c r="F81" s="21"/>
      <c r="G81" s="12" t="s">
        <v>18</v>
      </c>
      <c r="H81" s="129">
        <f>H82-H80</f>
        <v>132092000</v>
      </c>
      <c r="I81"/>
      <c r="J81"/>
      <c r="K81">
        <v>1.1599999999999999</v>
      </c>
    </row>
    <row r="82" spans="3:11" x14ac:dyDescent="0.2">
      <c r="D82" s="23" t="s">
        <v>19</v>
      </c>
      <c r="E82" s="1" t="s">
        <v>17</v>
      </c>
      <c r="G82" s="12" t="s">
        <v>18</v>
      </c>
      <c r="H82" s="130">
        <f>ROUNDUP(H80*K81/K82,0)*K82</f>
        <v>957300000</v>
      </c>
      <c r="I82"/>
      <c r="J82"/>
      <c r="K82" s="126">
        <v>100000</v>
      </c>
    </row>
    <row r="84" spans="3:11" x14ac:dyDescent="0.2">
      <c r="C84" s="39" t="s">
        <v>32</v>
      </c>
      <c r="D84" s="31" t="s">
        <v>34</v>
      </c>
    </row>
  </sheetData>
  <mergeCells count="1">
    <mergeCell ref="G8:H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6498D-D5C6-44B3-95A1-71F9585B0F62}">
  <dimension ref="A1:Q82"/>
  <sheetViews>
    <sheetView zoomScale="110" zoomScaleNormal="110" workbookViewId="0">
      <selection sqref="A1:XFD1048576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50.164062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4.83203125" style="12" customWidth="1"/>
    <col min="10" max="10" width="17.83203125" style="1" customWidth="1"/>
    <col min="11" max="11" width="61.6640625" style="1" bestFit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SUM(H80)</f>
        <v>227400000</v>
      </c>
      <c r="I4" s="114"/>
    </row>
    <row r="5" spans="1:11" ht="12.75" customHeight="1" x14ac:dyDescent="0.2">
      <c r="D5" s="31"/>
      <c r="G5" s="22"/>
    </row>
    <row r="6" spans="1:11" ht="12.75" customHeight="1" x14ac:dyDescent="0.2">
      <c r="A6" t="s">
        <v>5</v>
      </c>
      <c r="C6" s="16"/>
      <c r="D6" s="108" t="s">
        <v>133</v>
      </c>
      <c r="E6" s="111">
        <v>43899</v>
      </c>
      <c r="F6" s="31"/>
      <c r="G6" s="123" t="s">
        <v>150</v>
      </c>
      <c r="H6" s="109">
        <v>44679</v>
      </c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thickBot="1" x14ac:dyDescent="0.25">
      <c r="A8" t="s">
        <v>52</v>
      </c>
      <c r="C8" s="16"/>
      <c r="D8" s="45" t="s">
        <v>136</v>
      </c>
      <c r="E8" s="111">
        <v>43943</v>
      </c>
      <c r="G8" s="138" t="s">
        <v>149</v>
      </c>
      <c r="H8" s="138"/>
      <c r="I8" s="115"/>
    </row>
    <row r="9" spans="1:11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  <c r="I9" s="116"/>
    </row>
    <row r="10" spans="1:11" x14ac:dyDescent="0.2">
      <c r="A10" s="5"/>
      <c r="B10" s="38"/>
      <c r="C10" s="6"/>
      <c r="D10" s="7" t="s">
        <v>20</v>
      </c>
      <c r="E10" s="102">
        <f>339215/43560</f>
        <v>7.7873048668503211</v>
      </c>
      <c r="F10" s="6" t="s">
        <v>22</v>
      </c>
      <c r="G10" s="14">
        <v>60000</v>
      </c>
      <c r="H10" s="15">
        <f>E10*G10</f>
        <v>467238.29201101925</v>
      </c>
      <c r="I10" s="117"/>
      <c r="K10" s="45"/>
    </row>
    <row r="11" spans="1:11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19">
        <v>20</v>
      </c>
      <c r="H11" s="15">
        <f t="shared" ref="H11:H68" si="0">E11*G11</f>
        <v>50000</v>
      </c>
      <c r="I11" s="117"/>
    </row>
    <row r="12" spans="1:11" x14ac:dyDescent="0.2">
      <c r="A12" s="5"/>
      <c r="B12" s="38"/>
      <c r="C12" s="6"/>
      <c r="D12" s="94" t="s">
        <v>97</v>
      </c>
      <c r="E12" s="102">
        <v>7500</v>
      </c>
      <c r="F12" s="6" t="s">
        <v>23</v>
      </c>
      <c r="G12" s="119">
        <v>30</v>
      </c>
      <c r="H12" s="15">
        <f t="shared" si="0"/>
        <v>225000</v>
      </c>
      <c r="I12" s="117"/>
    </row>
    <row r="13" spans="1:11" x14ac:dyDescent="0.2">
      <c r="A13" s="5"/>
      <c r="B13" s="38"/>
      <c r="C13" s="6"/>
      <c r="D13" s="7" t="s">
        <v>45</v>
      </c>
      <c r="E13" s="102">
        <f>236787.51/9</f>
        <v>26309.723333333335</v>
      </c>
      <c r="F13" s="6" t="s">
        <v>24</v>
      </c>
      <c r="G13" s="119">
        <v>7.25</v>
      </c>
      <c r="H13" s="15">
        <f t="shared" si="0"/>
        <v>190745.49416666667</v>
      </c>
      <c r="I13" s="117"/>
      <c r="K13" s="45"/>
    </row>
    <row r="14" spans="1:11" x14ac:dyDescent="0.2">
      <c r="A14" s="5"/>
      <c r="B14" s="38"/>
      <c r="C14" s="6"/>
      <c r="D14" s="7"/>
      <c r="E14" s="103"/>
      <c r="F14" s="6"/>
      <c r="G14" s="14"/>
      <c r="H14" s="15"/>
      <c r="I14" s="117"/>
    </row>
    <row r="15" spans="1:11" x14ac:dyDescent="0.2">
      <c r="A15" s="5"/>
      <c r="B15" s="38"/>
      <c r="C15" s="6"/>
      <c r="D15" s="46" t="s">
        <v>31</v>
      </c>
      <c r="E15" s="102"/>
      <c r="F15" s="6"/>
      <c r="G15" s="14"/>
      <c r="H15" s="15"/>
      <c r="I15" s="117"/>
    </row>
    <row r="16" spans="1:11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  <c r="I16" s="117"/>
    </row>
    <row r="17" spans="1:11" x14ac:dyDescent="0.2">
      <c r="A17" s="5"/>
      <c r="B17" s="38"/>
      <c r="C17" s="6"/>
      <c r="D17" s="7" t="s">
        <v>98</v>
      </c>
      <c r="E17" s="102">
        <v>0.14000000000000001</v>
      </c>
      <c r="F17" s="6" t="s">
        <v>21</v>
      </c>
      <c r="G17" s="14">
        <v>975000</v>
      </c>
      <c r="H17" s="15">
        <f t="shared" si="0"/>
        <v>136500</v>
      </c>
      <c r="I17" s="117"/>
    </row>
    <row r="18" spans="1:11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I18" s="117"/>
      <c r="K18" s="45"/>
    </row>
    <row r="19" spans="1:11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I19" s="117"/>
      <c r="K19" s="93"/>
    </row>
    <row r="20" spans="1:11" x14ac:dyDescent="0.2">
      <c r="A20" s="5"/>
      <c r="B20" s="38"/>
      <c r="C20" s="6"/>
      <c r="D20" s="7" t="s">
        <v>53</v>
      </c>
      <c r="E20" s="102">
        <v>0.11600000000000001</v>
      </c>
      <c r="F20" s="6" t="s">
        <v>21</v>
      </c>
      <c r="G20" s="14">
        <v>450000</v>
      </c>
      <c r="H20" s="15">
        <f t="shared" si="0"/>
        <v>52200</v>
      </c>
      <c r="I20" s="117"/>
    </row>
    <row r="21" spans="1:11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I21" s="117"/>
      <c r="K21" s="45"/>
    </row>
    <row r="22" spans="1:11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  <c r="I22" s="117"/>
    </row>
    <row r="23" spans="1:11" x14ac:dyDescent="0.2">
      <c r="A23" s="5"/>
      <c r="B23" s="38"/>
      <c r="C23" s="6"/>
      <c r="D23" s="7" t="s">
        <v>46</v>
      </c>
      <c r="E23" s="102">
        <v>0.39600000000000002</v>
      </c>
      <c r="F23" s="6" t="s">
        <v>21</v>
      </c>
      <c r="G23" s="14">
        <v>250000</v>
      </c>
      <c r="H23" s="15">
        <f t="shared" si="0"/>
        <v>99000</v>
      </c>
      <c r="I23" s="117"/>
    </row>
    <row r="24" spans="1:11" x14ac:dyDescent="0.2">
      <c r="A24" s="5"/>
      <c r="B24" s="38"/>
      <c r="C24" s="6"/>
      <c r="D24" s="7" t="s">
        <v>100</v>
      </c>
      <c r="E24" s="102">
        <v>0</v>
      </c>
      <c r="F24" s="6" t="s">
        <v>21</v>
      </c>
      <c r="G24" s="14">
        <v>0</v>
      </c>
      <c r="H24" s="15">
        <f t="shared" si="0"/>
        <v>0</v>
      </c>
      <c r="I24" s="117"/>
    </row>
    <row r="25" spans="1:11" x14ac:dyDescent="0.2">
      <c r="A25" s="5"/>
      <c r="B25" s="38"/>
      <c r="C25" s="6"/>
      <c r="D25" s="7"/>
      <c r="E25" s="104"/>
      <c r="F25" s="6"/>
      <c r="G25" s="14"/>
      <c r="H25" s="15"/>
      <c r="I25" s="117"/>
    </row>
    <row r="26" spans="1:11" x14ac:dyDescent="0.2">
      <c r="A26" s="5"/>
      <c r="B26" s="38"/>
      <c r="C26" s="6"/>
      <c r="D26" s="7" t="s">
        <v>25</v>
      </c>
      <c r="E26" s="103">
        <f>ROUND(E29*1.1, -2)</f>
        <v>14000</v>
      </c>
      <c r="F26" s="6" t="s">
        <v>24</v>
      </c>
      <c r="G26" s="14">
        <v>3</v>
      </c>
      <c r="H26" s="15">
        <f t="shared" si="0"/>
        <v>42000</v>
      </c>
      <c r="I26" s="117"/>
    </row>
    <row r="27" spans="1:11" x14ac:dyDescent="0.2">
      <c r="A27" s="5"/>
      <c r="B27" s="38"/>
      <c r="C27" s="6"/>
      <c r="D27" s="7"/>
      <c r="E27" s="103"/>
      <c r="F27" s="6"/>
      <c r="G27" s="14"/>
      <c r="H27" s="15"/>
      <c r="I27" s="117"/>
    </row>
    <row r="28" spans="1:11" x14ac:dyDescent="0.2">
      <c r="A28" s="5"/>
      <c r="B28" s="38"/>
      <c r="C28" s="6"/>
      <c r="D28" s="46" t="s">
        <v>40</v>
      </c>
      <c r="E28" s="103"/>
      <c r="F28" s="6"/>
      <c r="G28" s="14"/>
      <c r="H28" s="15"/>
      <c r="I28" s="117"/>
    </row>
    <row r="29" spans="1:11" x14ac:dyDescent="0.2">
      <c r="A29" s="5"/>
      <c r="B29" s="38"/>
      <c r="C29" s="6"/>
      <c r="D29" s="7" t="s">
        <v>47</v>
      </c>
      <c r="E29" s="103">
        <f>114425/9</f>
        <v>12713.888888888889</v>
      </c>
      <c r="F29" s="6" t="s">
        <v>24</v>
      </c>
      <c r="G29" s="14">
        <v>75</v>
      </c>
      <c r="H29" s="15">
        <f t="shared" si="0"/>
        <v>953541.66666666663</v>
      </c>
      <c r="I29" s="117"/>
      <c r="K29" s="45"/>
    </row>
    <row r="30" spans="1:11" x14ac:dyDescent="0.2">
      <c r="A30" s="5"/>
      <c r="B30" s="38"/>
      <c r="C30" s="6"/>
      <c r="D30" s="7" t="s">
        <v>48</v>
      </c>
      <c r="E30" s="103">
        <f>47726/9</f>
        <v>5302.8888888888887</v>
      </c>
      <c r="F30" s="6" t="s">
        <v>24</v>
      </c>
      <c r="G30" s="14">
        <v>20</v>
      </c>
      <c r="H30" s="15">
        <f t="shared" si="0"/>
        <v>106057.77777777778</v>
      </c>
      <c r="I30" s="117"/>
      <c r="K30" s="45"/>
    </row>
    <row r="31" spans="1:11" x14ac:dyDescent="0.2">
      <c r="A31" s="5"/>
      <c r="B31" s="38"/>
      <c r="C31" s="6"/>
      <c r="D31" s="7"/>
      <c r="E31" s="103"/>
      <c r="F31" s="6"/>
      <c r="G31" s="14"/>
      <c r="H31" s="15"/>
      <c r="I31" s="117"/>
      <c r="K31" s="93"/>
    </row>
    <row r="32" spans="1:11" x14ac:dyDescent="0.2">
      <c r="A32" s="95"/>
      <c r="B32" s="52"/>
      <c r="C32" s="6"/>
      <c r="D32" s="7" t="s">
        <v>105</v>
      </c>
      <c r="E32" s="103">
        <v>4162</v>
      </c>
      <c r="F32" s="6" t="s">
        <v>27</v>
      </c>
      <c r="G32" s="14">
        <v>28</v>
      </c>
      <c r="H32" s="15">
        <f t="shared" si="0"/>
        <v>116536</v>
      </c>
      <c r="I32" s="117"/>
      <c r="K32" s="45"/>
    </row>
    <row r="33" spans="1:17" x14ac:dyDescent="0.2">
      <c r="A33" s="95"/>
      <c r="B33" s="52"/>
      <c r="C33" s="6"/>
      <c r="D33" s="7"/>
      <c r="E33" s="103"/>
      <c r="F33" s="6"/>
      <c r="G33" s="14"/>
      <c r="H33" s="15"/>
      <c r="I33" s="117"/>
      <c r="K33" s="93"/>
    </row>
    <row r="34" spans="1:17" x14ac:dyDescent="0.2">
      <c r="A34" s="95"/>
      <c r="B34" s="52"/>
      <c r="C34" s="6"/>
      <c r="D34" s="7" t="s">
        <v>129</v>
      </c>
      <c r="E34" s="103">
        <f>18937/9</f>
        <v>2104.1111111111113</v>
      </c>
      <c r="F34" s="6" t="s">
        <v>24</v>
      </c>
      <c r="G34" s="14">
        <v>48</v>
      </c>
      <c r="H34" s="15">
        <f t="shared" si="0"/>
        <v>100997.33333333334</v>
      </c>
      <c r="I34" s="117"/>
      <c r="K34" s="45"/>
    </row>
    <row r="35" spans="1:17" x14ac:dyDescent="0.2">
      <c r="A35" s="95"/>
      <c r="B35" s="52"/>
      <c r="C35" s="6"/>
      <c r="D35" s="7"/>
      <c r="E35" s="103"/>
      <c r="F35" s="6"/>
      <c r="G35" s="14"/>
      <c r="H35" s="15"/>
      <c r="I35" s="117"/>
      <c r="K35" s="93"/>
    </row>
    <row r="36" spans="1:17" x14ac:dyDescent="0.2">
      <c r="A36" s="5"/>
      <c r="B36" s="38"/>
      <c r="C36" s="6"/>
      <c r="D36" s="46" t="s">
        <v>42</v>
      </c>
      <c r="E36" s="103"/>
      <c r="F36" s="6"/>
      <c r="G36" s="14"/>
      <c r="H36" s="15"/>
      <c r="I36" s="117"/>
      <c r="K36" s="93"/>
    </row>
    <row r="37" spans="1:17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1.25</v>
      </c>
      <c r="H37" s="15">
        <f t="shared" si="0"/>
        <v>7125</v>
      </c>
      <c r="I37" s="117"/>
    </row>
    <row r="38" spans="1:17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24</v>
      </c>
      <c r="H38" s="15">
        <f t="shared" si="0"/>
        <v>108000</v>
      </c>
      <c r="I38" s="117"/>
      <c r="K38" s="93"/>
    </row>
    <row r="39" spans="1:17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2100</v>
      </c>
      <c r="H39" s="15">
        <f t="shared" si="0"/>
        <v>25200</v>
      </c>
      <c r="I39" s="117"/>
    </row>
    <row r="40" spans="1:17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3500</v>
      </c>
      <c r="H40" s="15">
        <f t="shared" si="0"/>
        <v>42000</v>
      </c>
      <c r="I40" s="117"/>
    </row>
    <row r="41" spans="1:17" x14ac:dyDescent="0.2">
      <c r="A41" s="5"/>
      <c r="B41" s="38"/>
      <c r="C41" s="6"/>
      <c r="D41" s="7"/>
      <c r="E41" s="97"/>
      <c r="F41" s="6"/>
      <c r="G41" s="14"/>
      <c r="H41" s="15"/>
      <c r="I41" s="118"/>
      <c r="K41" s="93"/>
    </row>
    <row r="42" spans="1:17" x14ac:dyDescent="0.2">
      <c r="A42" s="5"/>
      <c r="B42" s="38"/>
      <c r="C42" s="6"/>
      <c r="D42" s="7" t="s">
        <v>26</v>
      </c>
      <c r="E42" s="103">
        <f>610405.6/43560</f>
        <v>14.012984389348025</v>
      </c>
      <c r="F42" s="6" t="s">
        <v>22</v>
      </c>
      <c r="G42" s="14">
        <v>46000</v>
      </c>
      <c r="H42" s="15">
        <f t="shared" si="0"/>
        <v>644597.28191000922</v>
      </c>
      <c r="I42" s="117"/>
      <c r="K42" s="45"/>
    </row>
    <row r="43" spans="1:17" x14ac:dyDescent="0.2">
      <c r="A43" s="5"/>
      <c r="B43" s="38"/>
      <c r="C43" s="6"/>
      <c r="D43" s="7"/>
      <c r="E43" s="99"/>
      <c r="F43" s="6"/>
      <c r="G43" s="14"/>
      <c r="H43" s="15"/>
      <c r="I43" s="117"/>
    </row>
    <row r="44" spans="1:17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550000</v>
      </c>
      <c r="H44" s="15">
        <f t="shared" si="0"/>
        <v>550000</v>
      </c>
      <c r="I44" s="117"/>
    </row>
    <row r="45" spans="1:17" x14ac:dyDescent="0.2">
      <c r="A45" s="5"/>
      <c r="B45" s="38"/>
      <c r="C45" s="6"/>
      <c r="D45" s="7"/>
      <c r="E45" s="99"/>
      <c r="F45" s="6"/>
      <c r="G45" s="14"/>
      <c r="H45" s="15"/>
      <c r="I45" s="117"/>
      <c r="P45" s="32"/>
      <c r="Q45" s="47"/>
    </row>
    <row r="46" spans="1:17" x14ac:dyDescent="0.2">
      <c r="A46" s="5"/>
      <c r="B46" s="38"/>
      <c r="C46" s="6"/>
      <c r="D46" s="7" t="s">
        <v>110</v>
      </c>
      <c r="E46" s="97">
        <v>2</v>
      </c>
      <c r="F46" s="6" t="s">
        <v>35</v>
      </c>
      <c r="G46" s="14">
        <v>200000</v>
      </c>
      <c r="H46" s="15">
        <f t="shared" si="0"/>
        <v>400000</v>
      </c>
      <c r="I46" s="117"/>
      <c r="K46" s="93"/>
      <c r="P46" s="32"/>
      <c r="Q46" s="47"/>
    </row>
    <row r="47" spans="1:17" x14ac:dyDescent="0.2">
      <c r="A47" s="5"/>
      <c r="B47" s="38"/>
      <c r="C47" s="6"/>
      <c r="D47" s="7"/>
      <c r="E47" s="97"/>
      <c r="F47" s="6"/>
      <c r="G47" s="14"/>
      <c r="H47" s="15"/>
      <c r="I47" s="117"/>
      <c r="K47" s="93"/>
      <c r="P47" s="32"/>
      <c r="Q47" s="47"/>
    </row>
    <row r="48" spans="1:17" x14ac:dyDescent="0.2">
      <c r="A48" s="5"/>
      <c r="B48" s="38"/>
      <c r="C48" s="6"/>
      <c r="D48" s="46" t="s">
        <v>107</v>
      </c>
      <c r="E48" s="97"/>
      <c r="F48" s="6"/>
      <c r="G48" s="14"/>
      <c r="H48" s="15"/>
      <c r="I48" s="117"/>
      <c r="K48" s="93"/>
      <c r="P48" s="32"/>
      <c r="Q48" s="47"/>
    </row>
    <row r="49" spans="1:17" x14ac:dyDescent="0.2">
      <c r="A49" s="5"/>
      <c r="B49" s="38"/>
      <c r="C49" s="6"/>
      <c r="D49" s="7" t="s">
        <v>128</v>
      </c>
      <c r="E49" s="97">
        <v>1</v>
      </c>
      <c r="F49" s="6" t="s">
        <v>35</v>
      </c>
      <c r="G49" s="14">
        <v>400000</v>
      </c>
      <c r="H49" s="15">
        <f t="shared" si="0"/>
        <v>400000</v>
      </c>
      <c r="I49" s="117"/>
      <c r="K49" s="93"/>
      <c r="P49" s="32"/>
      <c r="Q49" s="47"/>
    </row>
    <row r="50" spans="1:17" x14ac:dyDescent="0.2">
      <c r="A50" s="95"/>
      <c r="B50" s="52"/>
      <c r="C50" s="6"/>
      <c r="D50" s="7" t="s">
        <v>109</v>
      </c>
      <c r="E50" s="102">
        <v>3</v>
      </c>
      <c r="F50" s="6" t="s">
        <v>35</v>
      </c>
      <c r="G50" s="119">
        <v>8500</v>
      </c>
      <c r="H50" s="15">
        <f t="shared" si="0"/>
        <v>25500</v>
      </c>
      <c r="I50" s="117"/>
      <c r="K50" s="45"/>
      <c r="P50" s="33"/>
      <c r="Q50" s="47"/>
    </row>
    <row r="51" spans="1:17" x14ac:dyDescent="0.2">
      <c r="A51" s="5"/>
      <c r="B51" s="38"/>
      <c r="C51" s="6"/>
      <c r="D51" s="7"/>
      <c r="E51" s="99"/>
      <c r="F51" s="6"/>
      <c r="G51" s="14"/>
      <c r="H51" s="15"/>
      <c r="I51" s="117"/>
      <c r="P51" s="32"/>
      <c r="Q51" s="47"/>
    </row>
    <row r="52" spans="1:17" x14ac:dyDescent="0.2">
      <c r="A52" s="5"/>
      <c r="B52" s="38"/>
      <c r="C52" s="6"/>
      <c r="D52" s="46" t="s">
        <v>29</v>
      </c>
      <c r="E52" s="98"/>
      <c r="F52" s="6"/>
      <c r="G52" s="14"/>
      <c r="H52" s="15"/>
      <c r="I52" s="117"/>
      <c r="K52" s="93"/>
      <c r="P52" s="32"/>
      <c r="Q52" s="47"/>
    </row>
    <row r="53" spans="1:17" x14ac:dyDescent="0.2">
      <c r="A53" s="5"/>
      <c r="B53" s="38"/>
      <c r="C53" s="6"/>
      <c r="D53" s="7" t="s">
        <v>99</v>
      </c>
      <c r="E53" s="98">
        <f t="shared" ref="E53:E59" si="1">E16</f>
        <v>0</v>
      </c>
      <c r="F53" s="6" t="s">
        <v>21</v>
      </c>
      <c r="G53" s="14">
        <v>0</v>
      </c>
      <c r="H53" s="15">
        <f t="shared" si="0"/>
        <v>0</v>
      </c>
      <c r="I53" s="117"/>
      <c r="P53" s="33"/>
      <c r="Q53" s="33"/>
    </row>
    <row r="54" spans="1:17" x14ac:dyDescent="0.2">
      <c r="A54" s="5"/>
      <c r="B54" s="38"/>
      <c r="C54" s="6"/>
      <c r="D54" s="7" t="s">
        <v>98</v>
      </c>
      <c r="E54" s="98">
        <f t="shared" si="1"/>
        <v>0.14000000000000001</v>
      </c>
      <c r="F54" s="6" t="s">
        <v>21</v>
      </c>
      <c r="G54" s="14">
        <v>60000</v>
      </c>
      <c r="H54" s="15">
        <f t="shared" si="0"/>
        <v>8400</v>
      </c>
      <c r="I54" s="117"/>
      <c r="P54" s="33"/>
      <c r="Q54" s="33"/>
    </row>
    <row r="55" spans="1:17" x14ac:dyDescent="0.2">
      <c r="A55" s="5"/>
      <c r="B55" s="38"/>
      <c r="C55" s="6"/>
      <c r="D55" s="7" t="s">
        <v>103</v>
      </c>
      <c r="E55" s="98">
        <f t="shared" si="1"/>
        <v>0</v>
      </c>
      <c r="F55" s="6" t="s">
        <v>21</v>
      </c>
      <c r="G55" s="14">
        <v>0</v>
      </c>
      <c r="H55" s="15">
        <f t="shared" si="0"/>
        <v>0</v>
      </c>
      <c r="I55" s="117"/>
      <c r="K55" s="45"/>
      <c r="P55" s="33"/>
      <c r="Q55" s="33"/>
    </row>
    <row r="56" spans="1:17" x14ac:dyDescent="0.2">
      <c r="A56" s="5"/>
      <c r="B56" s="38"/>
      <c r="C56" s="6"/>
      <c r="D56" s="7" t="s">
        <v>51</v>
      </c>
      <c r="E56" s="98">
        <f t="shared" si="1"/>
        <v>0</v>
      </c>
      <c r="F56" s="6" t="s">
        <v>21</v>
      </c>
      <c r="G56" s="14">
        <v>0</v>
      </c>
      <c r="H56" s="15">
        <f t="shared" si="0"/>
        <v>0</v>
      </c>
      <c r="I56" s="117"/>
      <c r="P56" s="33"/>
      <c r="Q56" s="33"/>
    </row>
    <row r="57" spans="1:17" x14ac:dyDescent="0.2">
      <c r="A57" s="5"/>
      <c r="B57" s="38"/>
      <c r="C57" s="6"/>
      <c r="D57" s="7" t="s">
        <v>53</v>
      </c>
      <c r="E57" s="98">
        <f t="shared" si="1"/>
        <v>0.11600000000000001</v>
      </c>
      <c r="F57" s="6" t="s">
        <v>21</v>
      </c>
      <c r="G57" s="14">
        <v>30000</v>
      </c>
      <c r="H57" s="15">
        <f t="shared" si="0"/>
        <v>3480</v>
      </c>
      <c r="I57" s="117"/>
      <c r="P57" s="33"/>
      <c r="Q57" s="33"/>
    </row>
    <row r="58" spans="1:17" x14ac:dyDescent="0.2">
      <c r="A58" s="5"/>
      <c r="B58" s="38"/>
      <c r="C58" s="6"/>
      <c r="D58" s="7" t="s">
        <v>49</v>
      </c>
      <c r="E58" s="98">
        <f t="shared" si="1"/>
        <v>0</v>
      </c>
      <c r="F58" s="6" t="s">
        <v>21</v>
      </c>
      <c r="G58" s="14">
        <v>0</v>
      </c>
      <c r="H58" s="15">
        <f t="shared" si="0"/>
        <v>0</v>
      </c>
      <c r="I58" s="117"/>
      <c r="P58" s="33"/>
      <c r="Q58" s="33"/>
    </row>
    <row r="59" spans="1:17" x14ac:dyDescent="0.2">
      <c r="A59" s="5"/>
      <c r="B59" s="38"/>
      <c r="C59" s="6"/>
      <c r="D59" s="7" t="s">
        <v>54</v>
      </c>
      <c r="E59" s="98">
        <f t="shared" si="1"/>
        <v>0</v>
      </c>
      <c r="F59" s="6" t="s">
        <v>21</v>
      </c>
      <c r="G59" s="14">
        <v>0</v>
      </c>
      <c r="H59" s="15">
        <f t="shared" si="0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46</v>
      </c>
      <c r="E60" s="98">
        <v>0</v>
      </c>
      <c r="F60" s="6" t="s">
        <v>21</v>
      </c>
      <c r="G60" s="14">
        <v>0</v>
      </c>
      <c r="H60" s="15">
        <f t="shared" si="0"/>
        <v>0</v>
      </c>
      <c r="I60" s="117"/>
      <c r="P60" s="33"/>
      <c r="Q60" s="33"/>
    </row>
    <row r="61" spans="1:17" x14ac:dyDescent="0.2">
      <c r="A61" s="5"/>
      <c r="B61" s="38"/>
      <c r="C61" s="6"/>
      <c r="D61" s="7" t="s">
        <v>100</v>
      </c>
      <c r="E61" s="98">
        <f>E24</f>
        <v>0</v>
      </c>
      <c r="F61" s="6" t="s">
        <v>21</v>
      </c>
      <c r="G61" s="14">
        <v>0</v>
      </c>
      <c r="H61" s="15">
        <f t="shared" si="0"/>
        <v>0</v>
      </c>
      <c r="I61" s="117"/>
      <c r="J61" s="33">
        <f>SUM(H10:H61)</f>
        <v>4754118.8458654732</v>
      </c>
      <c r="P61" s="33"/>
      <c r="Q61" s="33"/>
    </row>
    <row r="62" spans="1:17" x14ac:dyDescent="0.2">
      <c r="A62" s="5"/>
      <c r="B62" s="38"/>
      <c r="C62" s="6"/>
      <c r="D62" s="7"/>
      <c r="E62" s="98"/>
      <c r="F62" s="6"/>
      <c r="G62" s="14"/>
      <c r="H62" s="15"/>
      <c r="I62" s="117"/>
      <c r="P62" s="33"/>
      <c r="Q62" s="33"/>
    </row>
    <row r="63" spans="1:17" x14ac:dyDescent="0.2">
      <c r="A63" s="95"/>
      <c r="B63" s="52"/>
      <c r="C63" s="6"/>
      <c r="D63" s="46" t="s">
        <v>104</v>
      </c>
      <c r="E63" s="98"/>
      <c r="F63" s="6"/>
      <c r="G63" s="14"/>
      <c r="H63" s="15"/>
      <c r="I63" s="117"/>
      <c r="K63" s="93"/>
      <c r="P63" s="33"/>
      <c r="Q63" s="33"/>
    </row>
    <row r="64" spans="1:17" x14ac:dyDescent="0.2">
      <c r="A64" s="95"/>
      <c r="B64" s="52"/>
      <c r="C64" s="6"/>
      <c r="D64" s="7" t="s">
        <v>137</v>
      </c>
      <c r="E64" s="98">
        <v>1</v>
      </c>
      <c r="F64" s="6" t="s">
        <v>35</v>
      </c>
      <c r="G64" s="119">
        <v>1980000</v>
      </c>
      <c r="H64" s="15">
        <f t="shared" si="0"/>
        <v>1980000</v>
      </c>
      <c r="I64" s="117"/>
      <c r="K64" s="45"/>
      <c r="L64" s="45"/>
      <c r="P64" s="33"/>
      <c r="Q64" s="47"/>
    </row>
    <row r="65" spans="1:17" x14ac:dyDescent="0.2">
      <c r="A65" s="95"/>
      <c r="B65" s="52"/>
      <c r="C65" s="6"/>
      <c r="D65" s="7" t="s">
        <v>145</v>
      </c>
      <c r="E65" s="98">
        <v>1</v>
      </c>
      <c r="F65" s="6" t="s">
        <v>35</v>
      </c>
      <c r="G65" s="119">
        <v>16800000</v>
      </c>
      <c r="H65" s="15">
        <f t="shared" si="0"/>
        <v>16800000</v>
      </c>
      <c r="I65" s="117"/>
      <c r="K65" s="45"/>
      <c r="L65" s="45"/>
      <c r="P65" s="33"/>
      <c r="Q65" s="47"/>
    </row>
    <row r="66" spans="1:17" x14ac:dyDescent="0.2">
      <c r="A66" s="95"/>
      <c r="B66" s="52"/>
      <c r="C66" s="6"/>
      <c r="D66" s="7"/>
      <c r="E66" s="98"/>
      <c r="F66" s="6"/>
      <c r="G66" s="14"/>
      <c r="H66" s="15"/>
      <c r="I66" s="117"/>
      <c r="K66" s="45"/>
      <c r="L66" s="45"/>
      <c r="P66" s="33"/>
      <c r="Q66" s="47"/>
    </row>
    <row r="67" spans="1:17" x14ac:dyDescent="0.2">
      <c r="A67" s="95"/>
      <c r="B67" s="52"/>
      <c r="C67" s="6"/>
      <c r="D67" s="7" t="s">
        <v>141</v>
      </c>
      <c r="E67" s="102">
        <v>151470</v>
      </c>
      <c r="F67" s="6" t="s">
        <v>118</v>
      </c>
      <c r="G67" s="14">
        <v>555</v>
      </c>
      <c r="H67" s="15">
        <f t="shared" si="0"/>
        <v>84065850</v>
      </c>
      <c r="I67" s="117"/>
      <c r="K67" s="45" t="s">
        <v>130</v>
      </c>
      <c r="L67" s="45"/>
      <c r="P67" s="33"/>
      <c r="Q67" s="47"/>
    </row>
    <row r="68" spans="1:17" x14ac:dyDescent="0.2">
      <c r="A68" s="95"/>
      <c r="B68" s="52"/>
      <c r="C68" s="6"/>
      <c r="D68" s="7" t="s">
        <v>138</v>
      </c>
      <c r="E68" s="98">
        <v>497850</v>
      </c>
      <c r="F68" s="6" t="s">
        <v>118</v>
      </c>
      <c r="G68" s="119">
        <v>126</v>
      </c>
      <c r="H68" s="15">
        <f t="shared" si="0"/>
        <v>62729100</v>
      </c>
      <c r="I68" s="117"/>
      <c r="K68" s="45" t="s">
        <v>130</v>
      </c>
      <c r="L68" s="45"/>
      <c r="P68" s="33"/>
      <c r="Q68" s="47"/>
    </row>
    <row r="69" spans="1:17" x14ac:dyDescent="0.2">
      <c r="A69" s="95"/>
      <c r="B69" s="52"/>
      <c r="C69" s="6"/>
      <c r="D69" s="7"/>
      <c r="E69" s="98"/>
      <c r="F69" s="6"/>
      <c r="G69" s="14"/>
      <c r="H69" s="15"/>
      <c r="I69" s="117"/>
      <c r="K69" s="45"/>
      <c r="L69" s="45"/>
      <c r="P69" s="33"/>
      <c r="Q69" s="47"/>
    </row>
    <row r="70" spans="1:17" ht="12.75" customHeight="1" x14ac:dyDescent="0.2">
      <c r="A70" s="41"/>
      <c r="B70" s="38"/>
      <c r="C70" s="6"/>
      <c r="D70" s="46" t="s">
        <v>37</v>
      </c>
      <c r="E70" s="29"/>
      <c r="F70" s="6"/>
      <c r="G70" s="14"/>
      <c r="H70" s="15"/>
      <c r="I70" s="117"/>
      <c r="K70" s="33"/>
      <c r="P70" s="33"/>
      <c r="Q70" s="33"/>
    </row>
    <row r="71" spans="1:17" ht="12.75" customHeight="1" x14ac:dyDescent="0.2">
      <c r="A71" s="41"/>
      <c r="B71" s="38"/>
      <c r="C71" s="6"/>
      <c r="D71" s="7" t="s">
        <v>151</v>
      </c>
      <c r="E71" s="29">
        <v>1</v>
      </c>
      <c r="F71" s="6" t="s">
        <v>15</v>
      </c>
      <c r="G71" s="119">
        <v>150000</v>
      </c>
      <c r="H71" s="15">
        <f t="shared" ref="H71" si="2">E71*G71</f>
        <v>150000</v>
      </c>
      <c r="I71" s="117"/>
      <c r="K71" s="33"/>
      <c r="P71" s="33"/>
      <c r="Q71" s="33"/>
    </row>
    <row r="72" spans="1:17" ht="12.75" customHeight="1" x14ac:dyDescent="0.2">
      <c r="A72" s="41"/>
      <c r="B72" s="38"/>
      <c r="C72" s="6"/>
      <c r="D72" s="7" t="s">
        <v>152</v>
      </c>
      <c r="E72" s="29">
        <v>1</v>
      </c>
      <c r="F72" s="6" t="s">
        <v>15</v>
      </c>
      <c r="G72" s="119">
        <v>30000</v>
      </c>
      <c r="H72" s="15">
        <f t="shared" ref="H72:H73" si="3">E72*G72</f>
        <v>30000</v>
      </c>
      <c r="I72" s="117"/>
      <c r="K72" s="33"/>
      <c r="P72" s="33"/>
      <c r="Q72" s="33"/>
    </row>
    <row r="73" spans="1:17" ht="12.75" customHeight="1" x14ac:dyDescent="0.2">
      <c r="A73" s="41"/>
      <c r="B73" s="38"/>
      <c r="C73" s="6"/>
      <c r="D73" s="7" t="s">
        <v>153</v>
      </c>
      <c r="E73" s="29">
        <v>1</v>
      </c>
      <c r="F73" s="6" t="s">
        <v>15</v>
      </c>
      <c r="G73" s="119">
        <v>150000</v>
      </c>
      <c r="H73" s="15">
        <f t="shared" si="3"/>
        <v>150000</v>
      </c>
      <c r="I73" s="117"/>
      <c r="K73" s="33"/>
      <c r="P73" s="33"/>
      <c r="Q73" s="33"/>
    </row>
    <row r="74" spans="1:17" x14ac:dyDescent="0.2">
      <c r="A74" s="41"/>
      <c r="B74" s="38"/>
      <c r="C74" s="6"/>
      <c r="D74" s="7" t="s">
        <v>154</v>
      </c>
      <c r="E74" s="29">
        <v>1</v>
      </c>
      <c r="F74" s="6" t="s">
        <v>15</v>
      </c>
      <c r="G74" s="119">
        <v>34048</v>
      </c>
      <c r="H74" s="15">
        <f t="shared" ref="H74" si="4">E74*G74</f>
        <v>34048</v>
      </c>
      <c r="I74" s="117"/>
      <c r="J74" s="33">
        <f>SUM(H64:H74)</f>
        <v>165938998</v>
      </c>
      <c r="K74" s="33"/>
      <c r="P74" s="33"/>
      <c r="Q74" s="33"/>
    </row>
    <row r="75" spans="1:17" x14ac:dyDescent="0.2">
      <c r="A75" s="41"/>
      <c r="B75" s="38"/>
      <c r="C75" s="6"/>
      <c r="D75" s="7"/>
      <c r="E75" s="29"/>
      <c r="F75" s="6"/>
      <c r="G75" s="14"/>
      <c r="H75" s="15"/>
      <c r="I75" s="117"/>
      <c r="K75" s="33"/>
    </row>
    <row r="76" spans="1:17" x14ac:dyDescent="0.2">
      <c r="A76" s="5"/>
      <c r="B76" s="8"/>
      <c r="C76" s="8"/>
      <c r="D76" s="9" t="s">
        <v>38</v>
      </c>
      <c r="E76" s="17">
        <v>1</v>
      </c>
      <c r="F76" s="8" t="s">
        <v>15</v>
      </c>
      <c r="G76" s="14">
        <v>24890900</v>
      </c>
      <c r="H76" s="15">
        <f>E76*G76</f>
        <v>24890900</v>
      </c>
      <c r="I76" s="117"/>
      <c r="J76" s="33">
        <f>0.15*J74</f>
        <v>24890849.699999999</v>
      </c>
      <c r="K76" s="33"/>
      <c r="P76" s="33"/>
      <c r="Q76" s="33"/>
    </row>
    <row r="77" spans="1:17" ht="13.5" thickBot="1" x14ac:dyDescent="0.25">
      <c r="A77" s="30"/>
      <c r="B77" s="10" t="s">
        <v>14</v>
      </c>
      <c r="C77" s="10" t="s">
        <v>14</v>
      </c>
      <c r="D77" s="11" t="s">
        <v>39</v>
      </c>
      <c r="E77" s="28">
        <v>1</v>
      </c>
      <c r="F77" s="10" t="s">
        <v>15</v>
      </c>
      <c r="G77" s="100">
        <v>2139983</v>
      </c>
      <c r="H77" s="101">
        <f>E77*G77</f>
        <v>2139983</v>
      </c>
      <c r="I77" s="117"/>
      <c r="J77" s="33">
        <f>0.45*J61</f>
        <v>2139353.4806394628</v>
      </c>
      <c r="K77" s="33"/>
    </row>
    <row r="78" spans="1:17" ht="13.5" thickTop="1" x14ac:dyDescent="0.2">
      <c r="A78" s="1" t="s">
        <v>33</v>
      </c>
      <c r="B78" s="48"/>
      <c r="C78" s="31" t="s">
        <v>21</v>
      </c>
      <c r="D78" s="23" t="s">
        <v>16</v>
      </c>
      <c r="E78" s="1" t="s">
        <v>17</v>
      </c>
      <c r="G78" s="12" t="s">
        <v>18</v>
      </c>
      <c r="H78" s="12">
        <v>197724000</v>
      </c>
      <c r="J78" s="33">
        <f>SUM(J61:J77)</f>
        <v>197723320.02650493</v>
      </c>
    </row>
    <row r="79" spans="1:17" ht="13.5" thickBot="1" x14ac:dyDescent="0.25">
      <c r="D79" s="24" t="s">
        <v>30</v>
      </c>
      <c r="E79" s="1" t="s">
        <v>17</v>
      </c>
      <c r="F79" s="21"/>
      <c r="G79" s="12" t="s">
        <v>18</v>
      </c>
      <c r="H79" s="36">
        <v>29676000</v>
      </c>
      <c r="I79" s="115"/>
      <c r="J79" s="33">
        <f>0.15*J78</f>
        <v>29658498.003975738</v>
      </c>
    </row>
    <row r="80" spans="1:17" x14ac:dyDescent="0.2">
      <c r="D80" s="23" t="s">
        <v>19</v>
      </c>
      <c r="E80" s="1" t="s">
        <v>17</v>
      </c>
      <c r="G80" s="12" t="s">
        <v>18</v>
      </c>
      <c r="H80" s="49">
        <v>227400000</v>
      </c>
      <c r="I80" s="49"/>
      <c r="J80" s="33">
        <f>SUM(J78:J79)</f>
        <v>227381818.03048068</v>
      </c>
    </row>
    <row r="82" spans="3:4" x14ac:dyDescent="0.2">
      <c r="C82" s="39" t="s">
        <v>32</v>
      </c>
      <c r="D82" s="31" t="s">
        <v>34</v>
      </c>
    </row>
  </sheetData>
  <mergeCells count="1">
    <mergeCell ref="G8:H8"/>
  </mergeCells>
  <printOptions horizontalCentered="1"/>
  <pageMargins left="0.25" right="0.25" top="0.63" bottom="0.5" header="0.25" footer="0.5"/>
  <pageSetup scale="88" orientation="portrait" r:id="rId1"/>
  <headerFooter alignWithMargins="0">
    <oddHeader>&amp;CNorth Carolina Department of Transportation
Preliminary Estimate&amp;R[Page]</oddHeader>
    <oddFooter>Page &amp;P of &amp;N</oddFooter>
  </headerFooter>
  <rowBreaks count="1" manualBreakCount="1">
    <brk id="6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C221-21F0-4096-8633-E0E87BCCC2B3}">
  <dimension ref="A1:Q82"/>
  <sheetViews>
    <sheetView zoomScale="110" zoomScaleNormal="110" workbookViewId="0">
      <selection sqref="A1:XFD1048576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50.164062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4.83203125" style="12" customWidth="1"/>
    <col min="10" max="10" width="17.83203125" style="1" customWidth="1"/>
    <col min="11" max="11" width="61.6640625" style="1" bestFit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SUM(H80)</f>
        <v>687800000</v>
      </c>
      <c r="I4" s="114"/>
    </row>
    <row r="5" spans="1:11" ht="12.75" customHeight="1" x14ac:dyDescent="0.2">
      <c r="D5" s="31"/>
      <c r="G5" s="22"/>
    </row>
    <row r="6" spans="1:11" ht="12.75" customHeight="1" x14ac:dyDescent="0.2">
      <c r="A6" t="s">
        <v>5</v>
      </c>
      <c r="C6" s="16"/>
      <c r="D6" s="108" t="s">
        <v>133</v>
      </c>
      <c r="E6" s="111">
        <v>43899</v>
      </c>
      <c r="F6" s="31"/>
      <c r="G6" s="123" t="s">
        <v>150</v>
      </c>
      <c r="H6" s="109">
        <v>44679</v>
      </c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thickBot="1" x14ac:dyDescent="0.25">
      <c r="A8" t="s">
        <v>52</v>
      </c>
      <c r="C8" s="16"/>
      <c r="D8" s="45" t="s">
        <v>136</v>
      </c>
      <c r="E8" s="111">
        <v>43943</v>
      </c>
      <c r="G8" s="138" t="s">
        <v>149</v>
      </c>
      <c r="H8" s="138"/>
      <c r="I8" s="115"/>
    </row>
    <row r="9" spans="1:11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  <c r="I9" s="116"/>
    </row>
    <row r="10" spans="1:11" x14ac:dyDescent="0.2">
      <c r="A10" s="5"/>
      <c r="B10" s="38"/>
      <c r="C10" s="6"/>
      <c r="D10" s="7" t="s">
        <v>20</v>
      </c>
      <c r="E10" s="102">
        <f>339215/43560</f>
        <v>7.7873048668503211</v>
      </c>
      <c r="F10" s="6" t="s">
        <v>22</v>
      </c>
      <c r="G10" s="14">
        <v>60000</v>
      </c>
      <c r="H10" s="15">
        <f>E10*G10</f>
        <v>467238.29201101925</v>
      </c>
      <c r="I10" s="117"/>
      <c r="K10" s="45"/>
    </row>
    <row r="11" spans="1:11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19">
        <v>20</v>
      </c>
      <c r="H11" s="15">
        <f t="shared" ref="H11:H68" si="0">E11*G11</f>
        <v>50000</v>
      </c>
      <c r="I11" s="117"/>
    </row>
    <row r="12" spans="1:11" x14ac:dyDescent="0.2">
      <c r="A12" s="5"/>
      <c r="B12" s="38"/>
      <c r="C12" s="6"/>
      <c r="D12" s="94" t="s">
        <v>97</v>
      </c>
      <c r="E12" s="102">
        <v>7500</v>
      </c>
      <c r="F12" s="6" t="s">
        <v>23</v>
      </c>
      <c r="G12" s="119">
        <v>30</v>
      </c>
      <c r="H12" s="15">
        <f t="shared" si="0"/>
        <v>225000</v>
      </c>
      <c r="I12" s="117"/>
    </row>
    <row r="13" spans="1:11" x14ac:dyDescent="0.2">
      <c r="A13" s="5"/>
      <c r="B13" s="38"/>
      <c r="C13" s="6"/>
      <c r="D13" s="7" t="s">
        <v>45</v>
      </c>
      <c r="E13" s="102">
        <f>236787.51/9</f>
        <v>26309.723333333335</v>
      </c>
      <c r="F13" s="6" t="s">
        <v>24</v>
      </c>
      <c r="G13" s="119">
        <v>7.25</v>
      </c>
      <c r="H13" s="15">
        <f t="shared" si="0"/>
        <v>190745.49416666667</v>
      </c>
      <c r="I13" s="117"/>
      <c r="K13" s="45"/>
    </row>
    <row r="14" spans="1:11" x14ac:dyDescent="0.2">
      <c r="A14" s="5"/>
      <c r="B14" s="38"/>
      <c r="C14" s="6"/>
      <c r="D14" s="7"/>
      <c r="E14" s="103"/>
      <c r="F14" s="6"/>
      <c r="G14" s="14"/>
      <c r="H14" s="15"/>
      <c r="I14" s="117"/>
    </row>
    <row r="15" spans="1:11" x14ac:dyDescent="0.2">
      <c r="A15" s="5"/>
      <c r="B15" s="38"/>
      <c r="C15" s="6"/>
      <c r="D15" s="46" t="s">
        <v>31</v>
      </c>
      <c r="E15" s="102"/>
      <c r="F15" s="6"/>
      <c r="G15" s="14"/>
      <c r="H15" s="15"/>
      <c r="I15" s="117"/>
    </row>
    <row r="16" spans="1:11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  <c r="I16" s="117"/>
    </row>
    <row r="17" spans="1:11" x14ac:dyDescent="0.2">
      <c r="A17" s="5"/>
      <c r="B17" s="38"/>
      <c r="C17" s="6"/>
      <c r="D17" s="7" t="s">
        <v>98</v>
      </c>
      <c r="E17" s="102">
        <v>0.14000000000000001</v>
      </c>
      <c r="F17" s="6" t="s">
        <v>21</v>
      </c>
      <c r="G17" s="14">
        <v>975000</v>
      </c>
      <c r="H17" s="15">
        <f t="shared" si="0"/>
        <v>136500</v>
      </c>
      <c r="I17" s="117"/>
    </row>
    <row r="18" spans="1:11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I18" s="117"/>
      <c r="K18" s="45"/>
    </row>
    <row r="19" spans="1:11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I19" s="117"/>
      <c r="K19" s="93"/>
    </row>
    <row r="20" spans="1:11" x14ac:dyDescent="0.2">
      <c r="A20" s="5"/>
      <c r="B20" s="38"/>
      <c r="C20" s="6"/>
      <c r="D20" s="7" t="s">
        <v>53</v>
      </c>
      <c r="E20" s="102">
        <v>0.11600000000000001</v>
      </c>
      <c r="F20" s="6" t="s">
        <v>21</v>
      </c>
      <c r="G20" s="14">
        <v>450000</v>
      </c>
      <c r="H20" s="15">
        <f t="shared" si="0"/>
        <v>52200</v>
      </c>
      <c r="I20" s="117"/>
    </row>
    <row r="21" spans="1:11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I21" s="117"/>
      <c r="K21" s="45"/>
    </row>
    <row r="22" spans="1:11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  <c r="I22" s="117"/>
    </row>
    <row r="23" spans="1:11" x14ac:dyDescent="0.2">
      <c r="A23" s="5"/>
      <c r="B23" s="38"/>
      <c r="C23" s="6"/>
      <c r="D23" s="7" t="s">
        <v>46</v>
      </c>
      <c r="E23" s="102">
        <v>0.39600000000000002</v>
      </c>
      <c r="F23" s="6" t="s">
        <v>21</v>
      </c>
      <c r="G23" s="14">
        <v>250000</v>
      </c>
      <c r="H23" s="15">
        <f t="shared" si="0"/>
        <v>99000</v>
      </c>
      <c r="I23" s="117"/>
    </row>
    <row r="24" spans="1:11" x14ac:dyDescent="0.2">
      <c r="A24" s="5"/>
      <c r="B24" s="38"/>
      <c r="C24" s="6"/>
      <c r="D24" s="7" t="s">
        <v>100</v>
      </c>
      <c r="E24" s="102">
        <v>0</v>
      </c>
      <c r="F24" s="6" t="s">
        <v>21</v>
      </c>
      <c r="G24" s="14">
        <v>0</v>
      </c>
      <c r="H24" s="15">
        <f t="shared" si="0"/>
        <v>0</v>
      </c>
      <c r="I24" s="117"/>
    </row>
    <row r="25" spans="1:11" x14ac:dyDescent="0.2">
      <c r="A25" s="5"/>
      <c r="B25" s="38"/>
      <c r="C25" s="6"/>
      <c r="D25" s="7"/>
      <c r="E25" s="104"/>
      <c r="F25" s="6"/>
      <c r="G25" s="14"/>
      <c r="H25" s="15"/>
      <c r="I25" s="117"/>
    </row>
    <row r="26" spans="1:11" x14ac:dyDescent="0.2">
      <c r="A26" s="5"/>
      <c r="B26" s="38"/>
      <c r="C26" s="6"/>
      <c r="D26" s="7" t="s">
        <v>25</v>
      </c>
      <c r="E26" s="103">
        <f>ROUND(E29*1.1, -2)</f>
        <v>14000</v>
      </c>
      <c r="F26" s="6" t="s">
        <v>24</v>
      </c>
      <c r="G26" s="14">
        <v>3</v>
      </c>
      <c r="H26" s="15">
        <f t="shared" si="0"/>
        <v>42000</v>
      </c>
      <c r="I26" s="117"/>
    </row>
    <row r="27" spans="1:11" x14ac:dyDescent="0.2">
      <c r="A27" s="5"/>
      <c r="B27" s="38"/>
      <c r="C27" s="6"/>
      <c r="D27" s="7"/>
      <c r="E27" s="103"/>
      <c r="F27" s="6"/>
      <c r="G27" s="14"/>
      <c r="H27" s="15"/>
      <c r="I27" s="117"/>
    </row>
    <row r="28" spans="1:11" x14ac:dyDescent="0.2">
      <c r="A28" s="5"/>
      <c r="B28" s="38"/>
      <c r="C28" s="6"/>
      <c r="D28" s="46" t="s">
        <v>40</v>
      </c>
      <c r="E28" s="103"/>
      <c r="F28" s="6"/>
      <c r="G28" s="14"/>
      <c r="H28" s="15"/>
      <c r="I28" s="117"/>
    </row>
    <row r="29" spans="1:11" x14ac:dyDescent="0.2">
      <c r="A29" s="5"/>
      <c r="B29" s="38"/>
      <c r="C29" s="6"/>
      <c r="D29" s="7" t="s">
        <v>47</v>
      </c>
      <c r="E29" s="103">
        <f>114425/9</f>
        <v>12713.888888888889</v>
      </c>
      <c r="F29" s="6" t="s">
        <v>24</v>
      </c>
      <c r="G29" s="14">
        <v>75</v>
      </c>
      <c r="H29" s="15">
        <f t="shared" si="0"/>
        <v>953541.66666666663</v>
      </c>
      <c r="I29" s="117"/>
      <c r="K29" s="45"/>
    </row>
    <row r="30" spans="1:11" x14ac:dyDescent="0.2">
      <c r="A30" s="5"/>
      <c r="B30" s="38"/>
      <c r="C30" s="6"/>
      <c r="D30" s="7" t="s">
        <v>48</v>
      </c>
      <c r="E30" s="103">
        <f>47726/9</f>
        <v>5302.8888888888887</v>
      </c>
      <c r="F30" s="6" t="s">
        <v>24</v>
      </c>
      <c r="G30" s="14">
        <v>20</v>
      </c>
      <c r="H30" s="15">
        <f t="shared" si="0"/>
        <v>106057.77777777778</v>
      </c>
      <c r="I30" s="117"/>
      <c r="K30" s="45"/>
    </row>
    <row r="31" spans="1:11" x14ac:dyDescent="0.2">
      <c r="A31" s="5"/>
      <c r="B31" s="38"/>
      <c r="C31" s="6"/>
      <c r="D31" s="7"/>
      <c r="E31" s="103"/>
      <c r="F31" s="6"/>
      <c r="G31" s="14"/>
      <c r="H31" s="15"/>
      <c r="I31" s="117"/>
      <c r="K31" s="93"/>
    </row>
    <row r="32" spans="1:11" x14ac:dyDescent="0.2">
      <c r="A32" s="95"/>
      <c r="B32" s="52"/>
      <c r="C32" s="6"/>
      <c r="D32" s="7" t="s">
        <v>105</v>
      </c>
      <c r="E32" s="103">
        <v>4162</v>
      </c>
      <c r="F32" s="6" t="s">
        <v>27</v>
      </c>
      <c r="G32" s="14">
        <v>28</v>
      </c>
      <c r="H32" s="15">
        <f t="shared" si="0"/>
        <v>116536</v>
      </c>
      <c r="I32" s="117"/>
      <c r="K32" s="45"/>
    </row>
    <row r="33" spans="1:17" x14ac:dyDescent="0.2">
      <c r="A33" s="95"/>
      <c r="B33" s="52"/>
      <c r="C33" s="6"/>
      <c r="D33" s="7"/>
      <c r="E33" s="103"/>
      <c r="F33" s="6"/>
      <c r="G33" s="14"/>
      <c r="H33" s="15"/>
      <c r="I33" s="117"/>
      <c r="K33" s="93"/>
    </row>
    <row r="34" spans="1:17" x14ac:dyDescent="0.2">
      <c r="A34" s="95"/>
      <c r="B34" s="52"/>
      <c r="C34" s="6"/>
      <c r="D34" s="7" t="s">
        <v>129</v>
      </c>
      <c r="E34" s="103">
        <f>18937/9</f>
        <v>2104.1111111111113</v>
      </c>
      <c r="F34" s="6" t="s">
        <v>24</v>
      </c>
      <c r="G34" s="14">
        <v>48</v>
      </c>
      <c r="H34" s="15">
        <f t="shared" si="0"/>
        <v>100997.33333333334</v>
      </c>
      <c r="I34" s="117"/>
      <c r="K34" s="45"/>
    </row>
    <row r="35" spans="1:17" x14ac:dyDescent="0.2">
      <c r="A35" s="95"/>
      <c r="B35" s="52"/>
      <c r="C35" s="6"/>
      <c r="D35" s="7"/>
      <c r="E35" s="103"/>
      <c r="F35" s="6"/>
      <c r="G35" s="14"/>
      <c r="H35" s="15"/>
      <c r="I35" s="117"/>
      <c r="K35" s="93"/>
    </row>
    <row r="36" spans="1:17" x14ac:dyDescent="0.2">
      <c r="A36" s="5"/>
      <c r="B36" s="38"/>
      <c r="C36" s="6"/>
      <c r="D36" s="46" t="s">
        <v>42</v>
      </c>
      <c r="E36" s="103"/>
      <c r="F36" s="6"/>
      <c r="G36" s="14"/>
      <c r="H36" s="15"/>
      <c r="I36" s="117"/>
      <c r="K36" s="93"/>
    </row>
    <row r="37" spans="1:17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1.25</v>
      </c>
      <c r="H37" s="15">
        <f t="shared" si="0"/>
        <v>7125</v>
      </c>
      <c r="I37" s="117"/>
    </row>
    <row r="38" spans="1:17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24</v>
      </c>
      <c r="H38" s="15">
        <f t="shared" si="0"/>
        <v>108000</v>
      </c>
      <c r="I38" s="117"/>
      <c r="K38" s="93"/>
    </row>
    <row r="39" spans="1:17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2100</v>
      </c>
      <c r="H39" s="15">
        <f t="shared" si="0"/>
        <v>25200</v>
      </c>
      <c r="I39" s="117"/>
    </row>
    <row r="40" spans="1:17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3500</v>
      </c>
      <c r="H40" s="15">
        <f t="shared" si="0"/>
        <v>42000</v>
      </c>
      <c r="I40" s="117"/>
    </row>
    <row r="41" spans="1:17" x14ac:dyDescent="0.2">
      <c r="A41" s="5"/>
      <c r="B41" s="38"/>
      <c r="C41" s="6"/>
      <c r="D41" s="7"/>
      <c r="E41" s="97"/>
      <c r="F41" s="6"/>
      <c r="G41" s="14"/>
      <c r="H41" s="15"/>
      <c r="I41" s="118"/>
      <c r="K41" s="93"/>
    </row>
    <row r="42" spans="1:17" x14ac:dyDescent="0.2">
      <c r="A42" s="5"/>
      <c r="B42" s="38"/>
      <c r="C42" s="6"/>
      <c r="D42" s="7" t="s">
        <v>26</v>
      </c>
      <c r="E42" s="103">
        <f>610405.6/43560</f>
        <v>14.012984389348025</v>
      </c>
      <c r="F42" s="6" t="s">
        <v>22</v>
      </c>
      <c r="G42" s="14">
        <v>46000</v>
      </c>
      <c r="H42" s="15">
        <f t="shared" si="0"/>
        <v>644597.28191000922</v>
      </c>
      <c r="I42" s="117"/>
      <c r="K42" s="45"/>
    </row>
    <row r="43" spans="1:17" x14ac:dyDescent="0.2">
      <c r="A43" s="5"/>
      <c r="B43" s="38"/>
      <c r="C43" s="6"/>
      <c r="D43" s="7"/>
      <c r="E43" s="99"/>
      <c r="F43" s="6"/>
      <c r="G43" s="14"/>
      <c r="H43" s="15"/>
      <c r="I43" s="117"/>
    </row>
    <row r="44" spans="1:17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550000</v>
      </c>
      <c r="H44" s="15">
        <f t="shared" si="0"/>
        <v>550000</v>
      </c>
      <c r="I44" s="117"/>
    </row>
    <row r="45" spans="1:17" x14ac:dyDescent="0.2">
      <c r="A45" s="5"/>
      <c r="B45" s="38"/>
      <c r="C45" s="6"/>
      <c r="D45" s="7"/>
      <c r="E45" s="99"/>
      <c r="F45" s="6"/>
      <c r="G45" s="14"/>
      <c r="H45" s="15"/>
      <c r="I45" s="117"/>
      <c r="P45" s="32"/>
      <c r="Q45" s="47"/>
    </row>
    <row r="46" spans="1:17" x14ac:dyDescent="0.2">
      <c r="A46" s="5"/>
      <c r="B46" s="38"/>
      <c r="C46" s="6"/>
      <c r="D46" s="7" t="s">
        <v>110</v>
      </c>
      <c r="E46" s="97">
        <v>2</v>
      </c>
      <c r="F46" s="6" t="s">
        <v>35</v>
      </c>
      <c r="G46" s="14">
        <v>200000</v>
      </c>
      <c r="H46" s="15">
        <f t="shared" si="0"/>
        <v>400000</v>
      </c>
      <c r="I46" s="117"/>
      <c r="K46" s="93"/>
      <c r="P46" s="32"/>
      <c r="Q46" s="47"/>
    </row>
    <row r="47" spans="1:17" x14ac:dyDescent="0.2">
      <c r="A47" s="5"/>
      <c r="B47" s="38"/>
      <c r="C47" s="6"/>
      <c r="D47" s="7"/>
      <c r="E47" s="97"/>
      <c r="F47" s="6"/>
      <c r="G47" s="14"/>
      <c r="H47" s="15"/>
      <c r="I47" s="117"/>
      <c r="K47" s="93"/>
      <c r="P47" s="32"/>
      <c r="Q47" s="47"/>
    </row>
    <row r="48" spans="1:17" x14ac:dyDescent="0.2">
      <c r="A48" s="5"/>
      <c r="B48" s="38"/>
      <c r="C48" s="6"/>
      <c r="D48" s="46" t="s">
        <v>107</v>
      </c>
      <c r="E48" s="97"/>
      <c r="F48" s="6"/>
      <c r="G48" s="14"/>
      <c r="H48" s="15"/>
      <c r="I48" s="117"/>
      <c r="K48" s="93"/>
      <c r="P48" s="32"/>
      <c r="Q48" s="47"/>
    </row>
    <row r="49" spans="1:17" x14ac:dyDescent="0.2">
      <c r="A49" s="5"/>
      <c r="B49" s="38"/>
      <c r="C49" s="6"/>
      <c r="D49" s="7" t="s">
        <v>128</v>
      </c>
      <c r="E49" s="97">
        <v>1</v>
      </c>
      <c r="F49" s="6" t="s">
        <v>35</v>
      </c>
      <c r="G49" s="14">
        <v>400000</v>
      </c>
      <c r="H49" s="15">
        <f t="shared" si="0"/>
        <v>400000</v>
      </c>
      <c r="I49" s="117"/>
      <c r="K49" s="93"/>
      <c r="P49" s="32"/>
      <c r="Q49" s="47"/>
    </row>
    <row r="50" spans="1:17" x14ac:dyDescent="0.2">
      <c r="A50" s="95"/>
      <c r="B50" s="52"/>
      <c r="C50" s="6"/>
      <c r="D50" s="7" t="s">
        <v>109</v>
      </c>
      <c r="E50" s="102">
        <v>3</v>
      </c>
      <c r="F50" s="6" t="s">
        <v>35</v>
      </c>
      <c r="G50" s="119">
        <v>8500</v>
      </c>
      <c r="H50" s="15">
        <f>E50*G50</f>
        <v>25500</v>
      </c>
      <c r="I50" s="117"/>
      <c r="K50" s="45"/>
      <c r="P50" s="33"/>
      <c r="Q50" s="47"/>
    </row>
    <row r="51" spans="1:17" x14ac:dyDescent="0.2">
      <c r="A51" s="5"/>
      <c r="B51" s="38"/>
      <c r="C51" s="6"/>
      <c r="D51" s="7"/>
      <c r="E51" s="99"/>
      <c r="F51" s="6"/>
      <c r="G51" s="14"/>
      <c r="H51" s="15"/>
      <c r="I51" s="117"/>
      <c r="P51" s="32"/>
      <c r="Q51" s="47"/>
    </row>
    <row r="52" spans="1:17" x14ac:dyDescent="0.2">
      <c r="A52" s="5"/>
      <c r="B52" s="38"/>
      <c r="C52" s="6"/>
      <c r="D52" s="46" t="s">
        <v>29</v>
      </c>
      <c r="E52" s="98"/>
      <c r="F52" s="6"/>
      <c r="G52" s="14"/>
      <c r="H52" s="15"/>
      <c r="I52" s="117"/>
      <c r="K52" s="93"/>
      <c r="P52" s="32"/>
      <c r="Q52" s="47"/>
    </row>
    <row r="53" spans="1:17" x14ac:dyDescent="0.2">
      <c r="A53" s="5"/>
      <c r="B53" s="38"/>
      <c r="C53" s="6"/>
      <c r="D53" s="7" t="s">
        <v>99</v>
      </c>
      <c r="E53" s="98">
        <f t="shared" ref="E53:E59" si="1">E16</f>
        <v>0</v>
      </c>
      <c r="F53" s="6" t="s">
        <v>21</v>
      </c>
      <c r="G53" s="14">
        <v>0</v>
      </c>
      <c r="H53" s="15">
        <f t="shared" si="0"/>
        <v>0</v>
      </c>
      <c r="I53" s="117"/>
      <c r="P53" s="33"/>
      <c r="Q53" s="33"/>
    </row>
    <row r="54" spans="1:17" x14ac:dyDescent="0.2">
      <c r="A54" s="5"/>
      <c r="B54" s="38"/>
      <c r="C54" s="6"/>
      <c r="D54" s="7" t="s">
        <v>98</v>
      </c>
      <c r="E54" s="98">
        <f t="shared" si="1"/>
        <v>0.14000000000000001</v>
      </c>
      <c r="F54" s="6" t="s">
        <v>21</v>
      </c>
      <c r="G54" s="14">
        <v>60000</v>
      </c>
      <c r="H54" s="15">
        <f t="shared" si="0"/>
        <v>8400</v>
      </c>
      <c r="I54" s="117"/>
      <c r="P54" s="33"/>
      <c r="Q54" s="33"/>
    </row>
    <row r="55" spans="1:17" x14ac:dyDescent="0.2">
      <c r="A55" s="5"/>
      <c r="B55" s="38"/>
      <c r="C55" s="6"/>
      <c r="D55" s="7" t="s">
        <v>103</v>
      </c>
      <c r="E55" s="98">
        <f t="shared" si="1"/>
        <v>0</v>
      </c>
      <c r="F55" s="6" t="s">
        <v>21</v>
      </c>
      <c r="G55" s="14">
        <v>0</v>
      </c>
      <c r="H55" s="15">
        <f t="shared" si="0"/>
        <v>0</v>
      </c>
      <c r="I55" s="117"/>
      <c r="K55" s="45"/>
      <c r="P55" s="33"/>
      <c r="Q55" s="33"/>
    </row>
    <row r="56" spans="1:17" x14ac:dyDescent="0.2">
      <c r="A56" s="5"/>
      <c r="B56" s="38"/>
      <c r="C56" s="6"/>
      <c r="D56" s="7" t="s">
        <v>51</v>
      </c>
      <c r="E56" s="98">
        <f t="shared" si="1"/>
        <v>0</v>
      </c>
      <c r="F56" s="6" t="s">
        <v>21</v>
      </c>
      <c r="G56" s="14">
        <v>0</v>
      </c>
      <c r="H56" s="15">
        <f t="shared" si="0"/>
        <v>0</v>
      </c>
      <c r="I56" s="117"/>
      <c r="P56" s="33"/>
      <c r="Q56" s="33"/>
    </row>
    <row r="57" spans="1:17" x14ac:dyDescent="0.2">
      <c r="A57" s="5"/>
      <c r="B57" s="38"/>
      <c r="C57" s="6"/>
      <c r="D57" s="7" t="s">
        <v>53</v>
      </c>
      <c r="E57" s="98">
        <f t="shared" si="1"/>
        <v>0.11600000000000001</v>
      </c>
      <c r="F57" s="6" t="s">
        <v>21</v>
      </c>
      <c r="G57" s="14">
        <v>30000</v>
      </c>
      <c r="H57" s="15">
        <f t="shared" si="0"/>
        <v>3480</v>
      </c>
      <c r="I57" s="117"/>
      <c r="P57" s="33"/>
      <c r="Q57" s="33"/>
    </row>
    <row r="58" spans="1:17" x14ac:dyDescent="0.2">
      <c r="A58" s="5"/>
      <c r="B58" s="38"/>
      <c r="C58" s="6"/>
      <c r="D58" s="7" t="s">
        <v>49</v>
      </c>
      <c r="E58" s="98">
        <f t="shared" si="1"/>
        <v>0</v>
      </c>
      <c r="F58" s="6" t="s">
        <v>21</v>
      </c>
      <c r="G58" s="14">
        <v>0</v>
      </c>
      <c r="H58" s="15">
        <f t="shared" si="0"/>
        <v>0</v>
      </c>
      <c r="I58" s="117"/>
      <c r="P58" s="33"/>
      <c r="Q58" s="33"/>
    </row>
    <row r="59" spans="1:17" x14ac:dyDescent="0.2">
      <c r="A59" s="5"/>
      <c r="B59" s="38"/>
      <c r="C59" s="6"/>
      <c r="D59" s="7" t="s">
        <v>54</v>
      </c>
      <c r="E59" s="98">
        <f t="shared" si="1"/>
        <v>0</v>
      </c>
      <c r="F59" s="6" t="s">
        <v>21</v>
      </c>
      <c r="G59" s="14">
        <v>0</v>
      </c>
      <c r="H59" s="15">
        <f t="shared" si="0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46</v>
      </c>
      <c r="E60" s="98">
        <v>0</v>
      </c>
      <c r="F60" s="6" t="s">
        <v>21</v>
      </c>
      <c r="G60" s="14">
        <v>0</v>
      </c>
      <c r="H60" s="15">
        <f t="shared" si="0"/>
        <v>0</v>
      </c>
      <c r="I60" s="117"/>
      <c r="P60" s="33"/>
      <c r="Q60" s="33"/>
    </row>
    <row r="61" spans="1:17" x14ac:dyDescent="0.2">
      <c r="A61" s="5"/>
      <c r="B61" s="38"/>
      <c r="C61" s="6"/>
      <c r="D61" s="7" t="s">
        <v>100</v>
      </c>
      <c r="E61" s="98">
        <f>E24</f>
        <v>0</v>
      </c>
      <c r="F61" s="6" t="s">
        <v>21</v>
      </c>
      <c r="G61" s="14">
        <v>0</v>
      </c>
      <c r="H61" s="15">
        <f t="shared" si="0"/>
        <v>0</v>
      </c>
      <c r="I61" s="117"/>
      <c r="J61" s="33">
        <f>SUM(H10:H61)</f>
        <v>4754118.8458654732</v>
      </c>
      <c r="P61" s="33"/>
      <c r="Q61" s="33"/>
    </row>
    <row r="62" spans="1:17" x14ac:dyDescent="0.2">
      <c r="A62" s="5"/>
      <c r="B62" s="38"/>
      <c r="C62" s="6"/>
      <c r="D62" s="7"/>
      <c r="E62" s="98"/>
      <c r="F62" s="6"/>
      <c r="G62" s="14"/>
      <c r="H62" s="15"/>
      <c r="I62" s="117"/>
      <c r="P62" s="33"/>
      <c r="Q62" s="33"/>
    </row>
    <row r="63" spans="1:17" x14ac:dyDescent="0.2">
      <c r="A63" s="95"/>
      <c r="B63" s="52"/>
      <c r="C63" s="6"/>
      <c r="D63" s="46" t="s">
        <v>104</v>
      </c>
      <c r="E63" s="98"/>
      <c r="F63" s="6"/>
      <c r="G63" s="14"/>
      <c r="H63" s="15"/>
      <c r="I63" s="117"/>
      <c r="K63" s="93"/>
      <c r="P63" s="33"/>
      <c r="Q63" s="33"/>
    </row>
    <row r="64" spans="1:17" x14ac:dyDescent="0.2">
      <c r="A64" s="95"/>
      <c r="B64" s="52"/>
      <c r="C64" s="6"/>
      <c r="D64" s="7" t="s">
        <v>137</v>
      </c>
      <c r="E64" s="98">
        <v>1</v>
      </c>
      <c r="F64" s="6" t="s">
        <v>35</v>
      </c>
      <c r="G64" s="119">
        <v>1980000</v>
      </c>
      <c r="H64" s="15">
        <f t="shared" si="0"/>
        <v>1980000</v>
      </c>
      <c r="I64" s="117"/>
      <c r="K64" s="45"/>
      <c r="L64" s="45"/>
      <c r="P64" s="33"/>
      <c r="Q64" s="47"/>
    </row>
    <row r="65" spans="1:17" x14ac:dyDescent="0.2">
      <c r="A65" s="95"/>
      <c r="B65" s="52"/>
      <c r="C65" s="6"/>
      <c r="D65" s="7" t="s">
        <v>145</v>
      </c>
      <c r="E65" s="98">
        <v>1</v>
      </c>
      <c r="F65" s="6" t="s">
        <v>35</v>
      </c>
      <c r="G65" s="119">
        <v>16800000</v>
      </c>
      <c r="H65" s="15">
        <f t="shared" si="0"/>
        <v>16800000</v>
      </c>
      <c r="I65" s="117"/>
      <c r="K65" s="45"/>
      <c r="L65" s="45"/>
      <c r="P65" s="33"/>
      <c r="Q65" s="47"/>
    </row>
    <row r="66" spans="1:17" x14ac:dyDescent="0.2">
      <c r="A66" s="95"/>
      <c r="B66" s="52"/>
      <c r="C66" s="6"/>
      <c r="D66" s="7"/>
      <c r="E66" s="98"/>
      <c r="F66" s="6"/>
      <c r="G66" s="14"/>
      <c r="H66" s="15"/>
      <c r="I66" s="117"/>
      <c r="K66" s="45"/>
      <c r="L66" s="45"/>
      <c r="P66" s="33"/>
      <c r="Q66" s="47"/>
    </row>
    <row r="67" spans="1:17" x14ac:dyDescent="0.2">
      <c r="A67" s="95"/>
      <c r="B67" s="52"/>
      <c r="C67" s="6"/>
      <c r="D67" s="7" t="s">
        <v>143</v>
      </c>
      <c r="E67" s="102">
        <v>76200</v>
      </c>
      <c r="F67" s="6" t="s">
        <v>118</v>
      </c>
      <c r="G67" s="14">
        <v>5538</v>
      </c>
      <c r="H67" s="15">
        <f t="shared" si="0"/>
        <v>421995600</v>
      </c>
      <c r="I67" s="117"/>
      <c r="K67" s="45"/>
      <c r="L67" s="45"/>
      <c r="P67" s="33"/>
      <c r="Q67" s="47"/>
    </row>
    <row r="68" spans="1:17" x14ac:dyDescent="0.2">
      <c r="A68" s="95"/>
      <c r="B68" s="52"/>
      <c r="C68" s="6"/>
      <c r="D68" s="7" t="s">
        <v>138</v>
      </c>
      <c r="E68" s="98">
        <v>578850</v>
      </c>
      <c r="F68" s="6" t="s">
        <v>118</v>
      </c>
      <c r="G68" s="119">
        <v>126</v>
      </c>
      <c r="H68" s="15">
        <f t="shared" si="0"/>
        <v>72935100</v>
      </c>
      <c r="I68" s="117"/>
      <c r="K68" s="45" t="s">
        <v>130</v>
      </c>
      <c r="L68" s="45"/>
      <c r="P68" s="33"/>
      <c r="Q68" s="47"/>
    </row>
    <row r="69" spans="1:17" x14ac:dyDescent="0.2">
      <c r="A69" s="95"/>
      <c r="B69" s="52"/>
      <c r="C69" s="6"/>
      <c r="D69" s="7"/>
      <c r="E69" s="98"/>
      <c r="F69" s="6"/>
      <c r="G69" s="14"/>
      <c r="H69" s="15"/>
      <c r="I69" s="117"/>
      <c r="K69" s="45"/>
      <c r="L69" s="45"/>
      <c r="P69" s="33"/>
      <c r="Q69" s="47"/>
    </row>
    <row r="70" spans="1:17" ht="12.75" customHeight="1" x14ac:dyDescent="0.2">
      <c r="A70" s="41"/>
      <c r="B70" s="38"/>
      <c r="C70" s="6"/>
      <c r="D70" s="46" t="s">
        <v>37</v>
      </c>
      <c r="E70" s="29"/>
      <c r="F70" s="6"/>
      <c r="G70" s="14"/>
      <c r="H70" s="15"/>
      <c r="I70" s="117"/>
      <c r="K70" s="33"/>
      <c r="P70" s="33"/>
      <c r="Q70" s="33"/>
    </row>
    <row r="71" spans="1:17" ht="12.75" customHeight="1" x14ac:dyDescent="0.2">
      <c r="A71" s="41"/>
      <c r="B71" s="38"/>
      <c r="C71" s="6"/>
      <c r="D71" s="7" t="s">
        <v>151</v>
      </c>
      <c r="E71" s="29">
        <v>1</v>
      </c>
      <c r="F71" s="6" t="s">
        <v>15</v>
      </c>
      <c r="G71" s="119">
        <v>150000</v>
      </c>
      <c r="H71" s="15">
        <f t="shared" ref="H71:H74" si="2">E71*G71</f>
        <v>150000</v>
      </c>
      <c r="I71" s="117"/>
      <c r="K71" s="33"/>
      <c r="P71" s="33"/>
      <c r="Q71" s="33"/>
    </row>
    <row r="72" spans="1:17" ht="12.75" customHeight="1" x14ac:dyDescent="0.2">
      <c r="A72" s="41"/>
      <c r="B72" s="38"/>
      <c r="C72" s="6"/>
      <c r="D72" s="7" t="s">
        <v>152</v>
      </c>
      <c r="E72" s="29">
        <v>1</v>
      </c>
      <c r="F72" s="6" t="s">
        <v>15</v>
      </c>
      <c r="G72" s="119">
        <v>30000</v>
      </c>
      <c r="H72" s="15">
        <f t="shared" si="2"/>
        <v>30000</v>
      </c>
      <c r="I72" s="117"/>
      <c r="K72" s="33"/>
      <c r="P72" s="33"/>
      <c r="Q72" s="33"/>
    </row>
    <row r="73" spans="1:17" ht="12.75" customHeight="1" x14ac:dyDescent="0.2">
      <c r="A73" s="41"/>
      <c r="B73" s="38"/>
      <c r="C73" s="6"/>
      <c r="D73" s="7" t="s">
        <v>153</v>
      </c>
      <c r="E73" s="29">
        <v>1</v>
      </c>
      <c r="F73" s="6" t="s">
        <v>15</v>
      </c>
      <c r="G73" s="119">
        <v>150000</v>
      </c>
      <c r="H73" s="15">
        <f t="shared" si="2"/>
        <v>150000</v>
      </c>
      <c r="I73" s="117"/>
      <c r="K73" s="33"/>
      <c r="P73" s="33"/>
      <c r="Q73" s="33"/>
    </row>
    <row r="74" spans="1:17" x14ac:dyDescent="0.2">
      <c r="A74" s="41"/>
      <c r="B74" s="38"/>
      <c r="C74" s="6"/>
      <c r="D74" s="7" t="s">
        <v>154</v>
      </c>
      <c r="E74" s="29">
        <v>1</v>
      </c>
      <c r="F74" s="6" t="s">
        <v>15</v>
      </c>
      <c r="G74" s="119">
        <v>34048</v>
      </c>
      <c r="H74" s="15">
        <f t="shared" si="2"/>
        <v>34048</v>
      </c>
      <c r="I74" s="117"/>
      <c r="J74" s="33">
        <f>SUM(H64:H74)</f>
        <v>514074748</v>
      </c>
      <c r="K74" s="33"/>
      <c r="P74" s="33"/>
      <c r="Q74" s="33"/>
    </row>
    <row r="75" spans="1:17" x14ac:dyDescent="0.2">
      <c r="A75" s="41"/>
      <c r="B75" s="38"/>
      <c r="C75" s="6"/>
      <c r="D75" s="7"/>
      <c r="E75" s="29"/>
      <c r="F75" s="6"/>
      <c r="G75" s="14"/>
      <c r="H75" s="15"/>
      <c r="I75" s="117"/>
      <c r="K75" s="33"/>
    </row>
    <row r="76" spans="1:17" x14ac:dyDescent="0.2">
      <c r="A76" s="5"/>
      <c r="B76" s="8"/>
      <c r="C76" s="8"/>
      <c r="D76" s="9" t="s">
        <v>38</v>
      </c>
      <c r="E76" s="17">
        <v>1</v>
      </c>
      <c r="F76" s="8" t="s">
        <v>15</v>
      </c>
      <c r="G76" s="14">
        <v>77111300</v>
      </c>
      <c r="H76" s="15">
        <f>E76*G76</f>
        <v>77111300</v>
      </c>
      <c r="I76" s="117"/>
      <c r="J76" s="33">
        <f>0.15*J74</f>
        <v>77111212.200000003</v>
      </c>
      <c r="K76" s="33"/>
      <c r="P76" s="33"/>
      <c r="Q76" s="33"/>
    </row>
    <row r="77" spans="1:17" ht="13.5" thickBot="1" x14ac:dyDescent="0.25">
      <c r="A77" s="30"/>
      <c r="B77" s="10" t="s">
        <v>14</v>
      </c>
      <c r="C77" s="10" t="s">
        <v>14</v>
      </c>
      <c r="D77" s="11" t="s">
        <v>39</v>
      </c>
      <c r="E77" s="28">
        <v>1</v>
      </c>
      <c r="F77" s="10" t="s">
        <v>15</v>
      </c>
      <c r="G77" s="100">
        <v>2139833</v>
      </c>
      <c r="H77" s="101">
        <f>E77*G77</f>
        <v>2139833</v>
      </c>
      <c r="I77" s="117"/>
      <c r="J77" s="33">
        <f>0.45*J61</f>
        <v>2139353.4806394628</v>
      </c>
      <c r="K77" s="33"/>
    </row>
    <row r="78" spans="1:17" ht="13.5" thickTop="1" x14ac:dyDescent="0.2">
      <c r="A78" s="1" t="s">
        <v>33</v>
      </c>
      <c r="B78" s="48"/>
      <c r="C78" s="31" t="s">
        <v>21</v>
      </c>
      <c r="D78" s="23" t="s">
        <v>16</v>
      </c>
      <c r="E78" s="1" t="s">
        <v>17</v>
      </c>
      <c r="G78" s="12" t="s">
        <v>18</v>
      </c>
      <c r="H78" s="12">
        <v>598080000</v>
      </c>
      <c r="J78" s="33">
        <f>SUM(J61:J77)</f>
        <v>598079432.52650499</v>
      </c>
    </row>
    <row r="79" spans="1:17" ht="13.5" thickBot="1" x14ac:dyDescent="0.25">
      <c r="D79" s="24" t="s">
        <v>30</v>
      </c>
      <c r="E79" s="1" t="s">
        <v>17</v>
      </c>
      <c r="F79" s="21"/>
      <c r="G79" s="12" t="s">
        <v>18</v>
      </c>
      <c r="H79" s="36">
        <v>89720000</v>
      </c>
      <c r="I79" s="115"/>
      <c r="J79" s="33">
        <f>0.15*J78</f>
        <v>89711914.878975749</v>
      </c>
    </row>
    <row r="80" spans="1:17" x14ac:dyDescent="0.2">
      <c r="D80" s="23" t="s">
        <v>19</v>
      </c>
      <c r="E80" s="1" t="s">
        <v>17</v>
      </c>
      <c r="G80" s="12" t="s">
        <v>18</v>
      </c>
      <c r="H80" s="49">
        <v>687800000</v>
      </c>
      <c r="I80" s="49"/>
      <c r="J80" s="33">
        <f>SUM(J78:J79)</f>
        <v>687791347.40548074</v>
      </c>
    </row>
    <row r="82" spans="3:4" x14ac:dyDescent="0.2">
      <c r="C82" s="39" t="s">
        <v>32</v>
      </c>
      <c r="D82" s="31" t="s">
        <v>34</v>
      </c>
    </row>
  </sheetData>
  <mergeCells count="1">
    <mergeCell ref="G8:H8"/>
  </mergeCells>
  <printOptions horizontalCentered="1"/>
  <pageMargins left="0.25" right="0.25" top="0.63" bottom="0.5" header="0.25" footer="0.5"/>
  <pageSetup scale="88" orientation="portrait" r:id="rId1"/>
  <headerFooter alignWithMargins="0">
    <oddHeader>&amp;CNorth Carolina Department of Transportation
Preliminary Estimate&amp;R[Page]</oddHeader>
    <oddFooter>Page &amp;P of &amp;N</oddFooter>
  </headerFooter>
  <rowBreaks count="1" manualBreakCount="1">
    <brk id="6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CFFD5-B46C-4AA7-AF65-33C56A37F0C9}">
  <dimension ref="A1:Q84"/>
  <sheetViews>
    <sheetView zoomScale="110" zoomScaleNormal="110" workbookViewId="0">
      <selection sqref="A1:XFD1048576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67.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4.83203125" style="12" customWidth="1"/>
    <col min="10" max="10" width="17.83203125" style="1" customWidth="1"/>
    <col min="11" max="11" width="61.6640625" style="1" bestFit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SUM(H82)</f>
        <v>885800000</v>
      </c>
      <c r="I4" s="114"/>
    </row>
    <row r="5" spans="1:11" ht="12.75" customHeight="1" x14ac:dyDescent="0.2">
      <c r="D5" s="31"/>
      <c r="G5" s="22"/>
    </row>
    <row r="6" spans="1:11" ht="12.75" customHeight="1" x14ac:dyDescent="0.2">
      <c r="A6" t="s">
        <v>5</v>
      </c>
      <c r="C6" s="16"/>
      <c r="D6" s="108" t="s">
        <v>133</v>
      </c>
      <c r="E6" s="111">
        <v>43899</v>
      </c>
      <c r="F6" s="31"/>
      <c r="G6" s="123" t="s">
        <v>150</v>
      </c>
      <c r="H6" s="109">
        <v>44679</v>
      </c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thickBot="1" x14ac:dyDescent="0.25">
      <c r="A8" t="s">
        <v>52</v>
      </c>
      <c r="C8" s="16"/>
      <c r="D8" s="45" t="s">
        <v>136</v>
      </c>
      <c r="E8" s="111">
        <v>43943</v>
      </c>
      <c r="G8" s="137" t="s">
        <v>148</v>
      </c>
      <c r="H8" s="137"/>
      <c r="I8" s="115"/>
    </row>
    <row r="9" spans="1:11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124" t="s">
        <v>13</v>
      </c>
      <c r="I9" s="116"/>
    </row>
    <row r="10" spans="1:11" x14ac:dyDescent="0.2">
      <c r="A10" s="5"/>
      <c r="B10" s="38"/>
      <c r="C10" s="6"/>
      <c r="D10" s="7" t="s">
        <v>20</v>
      </c>
      <c r="E10" s="102">
        <f>339215/43560</f>
        <v>7.7873048668503211</v>
      </c>
      <c r="F10" s="6" t="s">
        <v>22</v>
      </c>
      <c r="G10" s="14">
        <v>60000</v>
      </c>
      <c r="H10" s="15">
        <f>E10*G10</f>
        <v>467238.29201101925</v>
      </c>
      <c r="I10" s="117"/>
      <c r="K10" s="45"/>
    </row>
    <row r="11" spans="1:11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19">
        <v>20</v>
      </c>
      <c r="H11" s="15">
        <f t="shared" ref="H11:H69" si="0">E11*G11</f>
        <v>50000</v>
      </c>
      <c r="I11" s="117"/>
    </row>
    <row r="12" spans="1:11" x14ac:dyDescent="0.2">
      <c r="A12" s="5"/>
      <c r="B12" s="38"/>
      <c r="C12" s="6"/>
      <c r="D12" s="94" t="s">
        <v>97</v>
      </c>
      <c r="E12" s="102">
        <v>7500</v>
      </c>
      <c r="F12" s="6" t="s">
        <v>23</v>
      </c>
      <c r="G12" s="119">
        <v>30</v>
      </c>
      <c r="H12" s="15">
        <f t="shared" si="0"/>
        <v>225000</v>
      </c>
      <c r="I12" s="117"/>
    </row>
    <row r="13" spans="1:11" x14ac:dyDescent="0.2">
      <c r="A13" s="5"/>
      <c r="B13" s="38"/>
      <c r="C13" s="6"/>
      <c r="D13" s="7" t="s">
        <v>45</v>
      </c>
      <c r="E13" s="102">
        <f>236787.51/9</f>
        <v>26309.723333333335</v>
      </c>
      <c r="F13" s="6" t="s">
        <v>24</v>
      </c>
      <c r="G13" s="119">
        <v>7.25</v>
      </c>
      <c r="H13" s="15">
        <f t="shared" si="0"/>
        <v>190745.49416666667</v>
      </c>
      <c r="I13" s="117"/>
      <c r="K13" s="45"/>
    </row>
    <row r="14" spans="1:11" x14ac:dyDescent="0.2">
      <c r="A14" s="5"/>
      <c r="B14" s="38"/>
      <c r="C14" s="6"/>
      <c r="D14" s="7"/>
      <c r="E14" s="103"/>
      <c r="F14" s="6"/>
      <c r="G14" s="14"/>
      <c r="H14" s="15"/>
      <c r="I14" s="117"/>
    </row>
    <row r="15" spans="1:11" x14ac:dyDescent="0.2">
      <c r="A15" s="5"/>
      <c r="B15" s="38"/>
      <c r="C15" s="6"/>
      <c r="D15" s="46" t="s">
        <v>31</v>
      </c>
      <c r="E15" s="102"/>
      <c r="F15" s="6"/>
      <c r="G15" s="14"/>
      <c r="H15" s="15"/>
      <c r="I15" s="117"/>
    </row>
    <row r="16" spans="1:11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  <c r="I16" s="117"/>
    </row>
    <row r="17" spans="1:11" x14ac:dyDescent="0.2">
      <c r="A17" s="5"/>
      <c r="B17" s="38"/>
      <c r="C17" s="6"/>
      <c r="D17" s="7" t="s">
        <v>98</v>
      </c>
      <c r="E17" s="102">
        <v>0.14000000000000001</v>
      </c>
      <c r="F17" s="6" t="s">
        <v>21</v>
      </c>
      <c r="G17" s="14">
        <v>975000</v>
      </c>
      <c r="H17" s="15">
        <f t="shared" si="0"/>
        <v>136500</v>
      </c>
      <c r="I17" s="117"/>
    </row>
    <row r="18" spans="1:11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I18" s="117"/>
      <c r="K18" s="45"/>
    </row>
    <row r="19" spans="1:11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I19" s="117"/>
      <c r="K19" s="93"/>
    </row>
    <row r="20" spans="1:11" x14ac:dyDescent="0.2">
      <c r="A20" s="5"/>
      <c r="B20" s="38"/>
      <c r="C20" s="6"/>
      <c r="D20" s="7" t="s">
        <v>53</v>
      </c>
      <c r="E20" s="102">
        <v>0.11600000000000001</v>
      </c>
      <c r="F20" s="6" t="s">
        <v>21</v>
      </c>
      <c r="G20" s="14">
        <v>450000</v>
      </c>
      <c r="H20" s="15">
        <f t="shared" si="0"/>
        <v>52200</v>
      </c>
      <c r="I20" s="117"/>
    </row>
    <row r="21" spans="1:11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I21" s="117"/>
      <c r="K21" s="45"/>
    </row>
    <row r="22" spans="1:11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  <c r="I22" s="117"/>
    </row>
    <row r="23" spans="1:11" x14ac:dyDescent="0.2">
      <c r="A23" s="5"/>
      <c r="B23" s="38"/>
      <c r="C23" s="6"/>
      <c r="D23" s="7" t="s">
        <v>46</v>
      </c>
      <c r="E23" s="102">
        <v>0.39600000000000002</v>
      </c>
      <c r="F23" s="6" t="s">
        <v>21</v>
      </c>
      <c r="G23" s="14">
        <v>250000</v>
      </c>
      <c r="H23" s="15">
        <f t="shared" si="0"/>
        <v>99000</v>
      </c>
      <c r="I23" s="117"/>
    </row>
    <row r="24" spans="1:11" x14ac:dyDescent="0.2">
      <c r="A24" s="5"/>
      <c r="B24" s="38"/>
      <c r="C24" s="6"/>
      <c r="D24" s="7" t="s">
        <v>100</v>
      </c>
      <c r="E24" s="102">
        <v>0</v>
      </c>
      <c r="F24" s="6" t="s">
        <v>21</v>
      </c>
      <c r="G24" s="14">
        <v>0</v>
      </c>
      <c r="H24" s="15">
        <f t="shared" si="0"/>
        <v>0</v>
      </c>
      <c r="I24" s="117"/>
    </row>
    <row r="25" spans="1:11" x14ac:dyDescent="0.2">
      <c r="A25" s="5"/>
      <c r="B25" s="38"/>
      <c r="C25" s="6"/>
      <c r="D25" s="7"/>
      <c r="E25" s="104"/>
      <c r="F25" s="6"/>
      <c r="G25" s="14"/>
      <c r="H25" s="15"/>
      <c r="I25" s="117"/>
    </row>
    <row r="26" spans="1:11" x14ac:dyDescent="0.2">
      <c r="A26" s="5"/>
      <c r="B26" s="38"/>
      <c r="C26" s="6"/>
      <c r="D26" s="7" t="s">
        <v>25</v>
      </c>
      <c r="E26" s="103">
        <f>ROUND(E29*1.1, -2)</f>
        <v>14000</v>
      </c>
      <c r="F26" s="6" t="s">
        <v>24</v>
      </c>
      <c r="G26" s="14">
        <v>3</v>
      </c>
      <c r="H26" s="15">
        <f t="shared" si="0"/>
        <v>42000</v>
      </c>
      <c r="I26" s="117"/>
    </row>
    <row r="27" spans="1:11" x14ac:dyDescent="0.2">
      <c r="A27" s="5"/>
      <c r="B27" s="38"/>
      <c r="C27" s="6"/>
      <c r="D27" s="7"/>
      <c r="E27" s="103"/>
      <c r="F27" s="6"/>
      <c r="G27" s="14"/>
      <c r="H27" s="15"/>
      <c r="I27" s="117"/>
    </row>
    <row r="28" spans="1:11" x14ac:dyDescent="0.2">
      <c r="A28" s="5"/>
      <c r="B28" s="38"/>
      <c r="C28" s="6"/>
      <c r="D28" s="46" t="s">
        <v>40</v>
      </c>
      <c r="E28" s="103"/>
      <c r="F28" s="6"/>
      <c r="G28" s="14"/>
      <c r="H28" s="15"/>
      <c r="I28" s="117"/>
    </row>
    <row r="29" spans="1:11" x14ac:dyDescent="0.2">
      <c r="A29" s="5"/>
      <c r="B29" s="38"/>
      <c r="C29" s="6"/>
      <c r="D29" s="7" t="s">
        <v>47</v>
      </c>
      <c r="E29" s="103">
        <f>114425/9</f>
        <v>12713.888888888889</v>
      </c>
      <c r="F29" s="6" t="s">
        <v>24</v>
      </c>
      <c r="G29" s="14">
        <v>75</v>
      </c>
      <c r="H29" s="15">
        <f t="shared" si="0"/>
        <v>953541.66666666663</v>
      </c>
      <c r="I29" s="117"/>
      <c r="K29" s="45"/>
    </row>
    <row r="30" spans="1:11" x14ac:dyDescent="0.2">
      <c r="A30" s="5"/>
      <c r="B30" s="38"/>
      <c r="C30" s="6"/>
      <c r="D30" s="7" t="s">
        <v>48</v>
      </c>
      <c r="E30" s="103">
        <f>47726/9</f>
        <v>5302.8888888888887</v>
      </c>
      <c r="F30" s="6" t="s">
        <v>24</v>
      </c>
      <c r="G30" s="14">
        <v>20</v>
      </c>
      <c r="H30" s="15">
        <f t="shared" si="0"/>
        <v>106057.77777777778</v>
      </c>
      <c r="I30" s="117"/>
      <c r="K30" s="45"/>
    </row>
    <row r="31" spans="1:11" x14ac:dyDescent="0.2">
      <c r="A31" s="5"/>
      <c r="B31" s="38"/>
      <c r="C31" s="6"/>
      <c r="D31" s="7"/>
      <c r="E31" s="103"/>
      <c r="F31" s="6"/>
      <c r="G31" s="14"/>
      <c r="H31" s="15"/>
      <c r="I31" s="117"/>
      <c r="K31" s="93"/>
    </row>
    <row r="32" spans="1:11" x14ac:dyDescent="0.2">
      <c r="A32" s="95"/>
      <c r="B32" s="52"/>
      <c r="C32" s="6"/>
      <c r="D32" s="7" t="s">
        <v>105</v>
      </c>
      <c r="E32" s="103">
        <v>4162</v>
      </c>
      <c r="F32" s="6" t="s">
        <v>27</v>
      </c>
      <c r="G32" s="14">
        <v>28</v>
      </c>
      <c r="H32" s="15">
        <f t="shared" si="0"/>
        <v>116536</v>
      </c>
      <c r="I32" s="117"/>
      <c r="K32" s="45"/>
    </row>
    <row r="33" spans="1:17" x14ac:dyDescent="0.2">
      <c r="A33" s="95"/>
      <c r="B33" s="52"/>
      <c r="C33" s="6"/>
      <c r="D33" s="7"/>
      <c r="E33" s="103"/>
      <c r="F33" s="6"/>
      <c r="G33" s="14"/>
      <c r="H33" s="15"/>
      <c r="I33" s="117"/>
      <c r="K33" s="93"/>
    </row>
    <row r="34" spans="1:17" x14ac:dyDescent="0.2">
      <c r="A34" s="95"/>
      <c r="B34" s="52"/>
      <c r="C34" s="6"/>
      <c r="D34" s="7" t="s">
        <v>129</v>
      </c>
      <c r="E34" s="103">
        <f>18937/9</f>
        <v>2104.1111111111113</v>
      </c>
      <c r="F34" s="6" t="s">
        <v>24</v>
      </c>
      <c r="G34" s="14">
        <v>48</v>
      </c>
      <c r="H34" s="15">
        <f t="shared" si="0"/>
        <v>100997.33333333334</v>
      </c>
      <c r="I34" s="117"/>
      <c r="K34" s="45"/>
    </row>
    <row r="35" spans="1:17" x14ac:dyDescent="0.2">
      <c r="A35" s="95"/>
      <c r="B35" s="52"/>
      <c r="C35" s="6"/>
      <c r="D35" s="7"/>
      <c r="E35" s="103"/>
      <c r="F35" s="6"/>
      <c r="G35" s="14"/>
      <c r="H35" s="15"/>
      <c r="I35" s="117"/>
      <c r="K35" s="93"/>
    </row>
    <row r="36" spans="1:17" x14ac:dyDescent="0.2">
      <c r="A36" s="5"/>
      <c r="B36" s="38"/>
      <c r="C36" s="6"/>
      <c r="D36" s="46" t="s">
        <v>42</v>
      </c>
      <c r="E36" s="103"/>
      <c r="F36" s="6"/>
      <c r="G36" s="14"/>
      <c r="H36" s="15"/>
      <c r="I36" s="117"/>
      <c r="K36" s="93"/>
    </row>
    <row r="37" spans="1:17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1.25</v>
      </c>
      <c r="H37" s="15">
        <f t="shared" si="0"/>
        <v>7125</v>
      </c>
      <c r="I37" s="117"/>
    </row>
    <row r="38" spans="1:17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24</v>
      </c>
      <c r="H38" s="15">
        <f t="shared" si="0"/>
        <v>108000</v>
      </c>
      <c r="I38" s="117"/>
      <c r="K38" s="93"/>
    </row>
    <row r="39" spans="1:17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2100</v>
      </c>
      <c r="H39" s="15">
        <f t="shared" si="0"/>
        <v>25200</v>
      </c>
      <c r="I39" s="117"/>
    </row>
    <row r="40" spans="1:17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3500</v>
      </c>
      <c r="H40" s="15">
        <f t="shared" si="0"/>
        <v>42000</v>
      </c>
      <c r="I40" s="117"/>
    </row>
    <row r="41" spans="1:17" x14ac:dyDescent="0.2">
      <c r="A41" s="5"/>
      <c r="B41" s="38"/>
      <c r="C41" s="6"/>
      <c r="D41" s="7"/>
      <c r="E41" s="97"/>
      <c r="F41" s="6"/>
      <c r="G41" s="14"/>
      <c r="H41" s="15"/>
      <c r="I41" s="118"/>
      <c r="K41" s="93"/>
    </row>
    <row r="42" spans="1:17" x14ac:dyDescent="0.2">
      <c r="A42" s="5"/>
      <c r="B42" s="38"/>
      <c r="C42" s="6"/>
      <c r="D42" s="7" t="s">
        <v>26</v>
      </c>
      <c r="E42" s="103">
        <f>610405.6/43560</f>
        <v>14.012984389348025</v>
      </c>
      <c r="F42" s="6" t="s">
        <v>22</v>
      </c>
      <c r="G42" s="14">
        <v>46000</v>
      </c>
      <c r="H42" s="15">
        <f t="shared" si="0"/>
        <v>644597.28191000922</v>
      </c>
      <c r="I42" s="117"/>
      <c r="K42" s="45"/>
    </row>
    <row r="43" spans="1:17" x14ac:dyDescent="0.2">
      <c r="A43" s="5"/>
      <c r="B43" s="38"/>
      <c r="C43" s="6"/>
      <c r="D43" s="7"/>
      <c r="E43" s="99"/>
      <c r="F43" s="6"/>
      <c r="G43" s="14"/>
      <c r="H43" s="15"/>
      <c r="I43" s="117"/>
    </row>
    <row r="44" spans="1:17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550000</v>
      </c>
      <c r="H44" s="15">
        <f t="shared" si="0"/>
        <v>550000</v>
      </c>
      <c r="I44" s="117"/>
    </row>
    <row r="45" spans="1:17" x14ac:dyDescent="0.2">
      <c r="A45" s="5"/>
      <c r="B45" s="38"/>
      <c r="C45" s="6"/>
      <c r="D45" s="7"/>
      <c r="E45" s="99"/>
      <c r="F45" s="6"/>
      <c r="G45" s="14"/>
      <c r="H45" s="15"/>
      <c r="I45" s="117"/>
      <c r="P45" s="32"/>
      <c r="Q45" s="47"/>
    </row>
    <row r="46" spans="1:17" x14ac:dyDescent="0.2">
      <c r="A46" s="5"/>
      <c r="B46" s="38"/>
      <c r="C46" s="6"/>
      <c r="D46" s="7" t="s">
        <v>110</v>
      </c>
      <c r="E46" s="97">
        <v>2</v>
      </c>
      <c r="F46" s="6" t="s">
        <v>35</v>
      </c>
      <c r="G46" s="14">
        <v>200000</v>
      </c>
      <c r="H46" s="15">
        <f t="shared" si="0"/>
        <v>400000</v>
      </c>
      <c r="I46" s="117"/>
      <c r="K46" s="93"/>
      <c r="P46" s="32"/>
      <c r="Q46" s="47"/>
    </row>
    <row r="47" spans="1:17" x14ac:dyDescent="0.2">
      <c r="A47" s="5"/>
      <c r="B47" s="38"/>
      <c r="C47" s="6"/>
      <c r="D47" s="7"/>
      <c r="E47" s="97"/>
      <c r="F47" s="6"/>
      <c r="G47" s="14"/>
      <c r="H47" s="15"/>
      <c r="I47" s="117"/>
      <c r="K47" s="93"/>
      <c r="P47" s="32"/>
      <c r="Q47" s="47"/>
    </row>
    <row r="48" spans="1:17" x14ac:dyDescent="0.2">
      <c r="A48" s="5"/>
      <c r="B48" s="38"/>
      <c r="C48" s="6"/>
      <c r="D48" s="46" t="s">
        <v>107</v>
      </c>
      <c r="E48" s="97"/>
      <c r="F48" s="6"/>
      <c r="G48" s="14"/>
      <c r="H48" s="15"/>
      <c r="I48" s="117"/>
      <c r="K48" s="93"/>
      <c r="P48" s="32"/>
      <c r="Q48" s="47"/>
    </row>
    <row r="49" spans="1:17" x14ac:dyDescent="0.2">
      <c r="A49" s="5"/>
      <c r="B49" s="38"/>
      <c r="C49" s="6"/>
      <c r="D49" s="7" t="s">
        <v>128</v>
      </c>
      <c r="E49" s="97">
        <v>1</v>
      </c>
      <c r="F49" s="6" t="s">
        <v>35</v>
      </c>
      <c r="G49" s="14">
        <v>400000</v>
      </c>
      <c r="H49" s="15">
        <f t="shared" si="0"/>
        <v>400000</v>
      </c>
      <c r="I49" s="117"/>
      <c r="K49" s="93"/>
      <c r="P49" s="32"/>
      <c r="Q49" s="47"/>
    </row>
    <row r="50" spans="1:17" x14ac:dyDescent="0.2">
      <c r="A50" s="95"/>
      <c r="B50" s="52"/>
      <c r="C50" s="6"/>
      <c r="D50" s="7" t="s">
        <v>109</v>
      </c>
      <c r="E50" s="102">
        <v>3</v>
      </c>
      <c r="F50" s="6" t="s">
        <v>35</v>
      </c>
      <c r="G50" s="119">
        <v>8500</v>
      </c>
      <c r="H50" s="15">
        <f t="shared" si="0"/>
        <v>25500</v>
      </c>
      <c r="I50" s="117"/>
      <c r="J50" s="33"/>
      <c r="K50" s="45"/>
      <c r="P50" s="33"/>
      <c r="Q50" s="47"/>
    </row>
    <row r="51" spans="1:17" x14ac:dyDescent="0.2">
      <c r="A51" s="5"/>
      <c r="B51" s="38"/>
      <c r="C51" s="6"/>
      <c r="D51" s="7"/>
      <c r="E51" s="99"/>
      <c r="F51" s="6"/>
      <c r="G51" s="14"/>
      <c r="H51" s="15"/>
      <c r="I51" s="117"/>
      <c r="P51" s="32"/>
      <c r="Q51" s="47"/>
    </row>
    <row r="52" spans="1:17" x14ac:dyDescent="0.2">
      <c r="A52" s="5"/>
      <c r="B52" s="38"/>
      <c r="C52" s="6"/>
      <c r="D52" s="46" t="s">
        <v>29</v>
      </c>
      <c r="E52" s="98"/>
      <c r="F52" s="6"/>
      <c r="G52" s="14"/>
      <c r="H52" s="15"/>
      <c r="I52" s="117"/>
      <c r="K52" s="93"/>
      <c r="P52" s="32"/>
      <c r="Q52" s="47"/>
    </row>
    <row r="53" spans="1:17" x14ac:dyDescent="0.2">
      <c r="A53" s="5"/>
      <c r="B53" s="38"/>
      <c r="C53" s="6"/>
      <c r="D53" s="7" t="s">
        <v>99</v>
      </c>
      <c r="E53" s="98">
        <f t="shared" ref="E53:E59" si="1">E16</f>
        <v>0</v>
      </c>
      <c r="F53" s="6" t="s">
        <v>21</v>
      </c>
      <c r="G53" s="14">
        <v>0</v>
      </c>
      <c r="H53" s="15">
        <f t="shared" si="0"/>
        <v>0</v>
      </c>
      <c r="I53" s="117"/>
      <c r="P53" s="33"/>
      <c r="Q53" s="33"/>
    </row>
    <row r="54" spans="1:17" x14ac:dyDescent="0.2">
      <c r="A54" s="5"/>
      <c r="B54" s="38"/>
      <c r="C54" s="6"/>
      <c r="D54" s="7" t="s">
        <v>98</v>
      </c>
      <c r="E54" s="98">
        <f t="shared" si="1"/>
        <v>0.14000000000000001</v>
      </c>
      <c r="F54" s="6" t="s">
        <v>21</v>
      </c>
      <c r="G54" s="14">
        <v>60000</v>
      </c>
      <c r="H54" s="15">
        <f t="shared" si="0"/>
        <v>8400</v>
      </c>
      <c r="I54" s="117"/>
      <c r="P54" s="33"/>
      <c r="Q54" s="33"/>
    </row>
    <row r="55" spans="1:17" x14ac:dyDescent="0.2">
      <c r="A55" s="5"/>
      <c r="B55" s="38"/>
      <c r="C55" s="6"/>
      <c r="D55" s="7" t="s">
        <v>103</v>
      </c>
      <c r="E55" s="98">
        <f t="shared" si="1"/>
        <v>0</v>
      </c>
      <c r="F55" s="6" t="s">
        <v>21</v>
      </c>
      <c r="G55" s="14">
        <v>0</v>
      </c>
      <c r="H55" s="15">
        <f t="shared" si="0"/>
        <v>0</v>
      </c>
      <c r="I55" s="117"/>
      <c r="K55" s="45"/>
      <c r="P55" s="33"/>
      <c r="Q55" s="33"/>
    </row>
    <row r="56" spans="1:17" x14ac:dyDescent="0.2">
      <c r="A56" s="5"/>
      <c r="B56" s="38"/>
      <c r="C56" s="6"/>
      <c r="D56" s="7" t="s">
        <v>51</v>
      </c>
      <c r="E56" s="98">
        <f t="shared" si="1"/>
        <v>0</v>
      </c>
      <c r="F56" s="6" t="s">
        <v>21</v>
      </c>
      <c r="G56" s="14">
        <v>0</v>
      </c>
      <c r="H56" s="15">
        <f t="shared" si="0"/>
        <v>0</v>
      </c>
      <c r="I56" s="117"/>
      <c r="P56" s="33"/>
      <c r="Q56" s="33"/>
    </row>
    <row r="57" spans="1:17" x14ac:dyDescent="0.2">
      <c r="A57" s="5"/>
      <c r="B57" s="38"/>
      <c r="C57" s="6"/>
      <c r="D57" s="7" t="s">
        <v>53</v>
      </c>
      <c r="E57" s="98">
        <f t="shared" si="1"/>
        <v>0.11600000000000001</v>
      </c>
      <c r="F57" s="6" t="s">
        <v>21</v>
      </c>
      <c r="G57" s="14">
        <v>30000</v>
      </c>
      <c r="H57" s="15">
        <f t="shared" si="0"/>
        <v>3480</v>
      </c>
      <c r="I57" s="117"/>
      <c r="P57" s="33"/>
      <c r="Q57" s="33"/>
    </row>
    <row r="58" spans="1:17" x14ac:dyDescent="0.2">
      <c r="A58" s="5"/>
      <c r="B58" s="38"/>
      <c r="C58" s="6"/>
      <c r="D58" s="7" t="s">
        <v>49</v>
      </c>
      <c r="E58" s="98">
        <f t="shared" si="1"/>
        <v>0</v>
      </c>
      <c r="F58" s="6" t="s">
        <v>21</v>
      </c>
      <c r="G58" s="14">
        <v>0</v>
      </c>
      <c r="H58" s="15">
        <f t="shared" si="0"/>
        <v>0</v>
      </c>
      <c r="I58" s="117"/>
      <c r="P58" s="33"/>
      <c r="Q58" s="33"/>
    </row>
    <row r="59" spans="1:17" x14ac:dyDescent="0.2">
      <c r="A59" s="5"/>
      <c r="B59" s="38"/>
      <c r="C59" s="6"/>
      <c r="D59" s="7" t="s">
        <v>54</v>
      </c>
      <c r="E59" s="98">
        <f t="shared" si="1"/>
        <v>0</v>
      </c>
      <c r="F59" s="6" t="s">
        <v>21</v>
      </c>
      <c r="G59" s="14">
        <v>0</v>
      </c>
      <c r="H59" s="15">
        <f t="shared" si="0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46</v>
      </c>
      <c r="E60" s="98">
        <v>0</v>
      </c>
      <c r="F60" s="6" t="s">
        <v>21</v>
      </c>
      <c r="G60" s="14">
        <v>0</v>
      </c>
      <c r="H60" s="15">
        <f t="shared" si="0"/>
        <v>0</v>
      </c>
      <c r="I60" s="117"/>
      <c r="P60" s="33"/>
      <c r="Q60" s="33"/>
    </row>
    <row r="61" spans="1:17" x14ac:dyDescent="0.2">
      <c r="A61" s="5"/>
      <c r="B61" s="38"/>
      <c r="C61" s="6"/>
      <c r="D61" s="7" t="s">
        <v>100</v>
      </c>
      <c r="E61" s="98">
        <f>E24</f>
        <v>0</v>
      </c>
      <c r="F61" s="6" t="s">
        <v>21</v>
      </c>
      <c r="G61" s="14">
        <v>0</v>
      </c>
      <c r="H61" s="15">
        <f t="shared" si="0"/>
        <v>0</v>
      </c>
      <c r="I61" s="117"/>
      <c r="J61" s="33">
        <f>SUM(H10:H61)</f>
        <v>4754118.8458654732</v>
      </c>
      <c r="P61" s="33"/>
      <c r="Q61" s="33"/>
    </row>
    <row r="62" spans="1:17" x14ac:dyDescent="0.2">
      <c r="A62" s="5"/>
      <c r="B62" s="38"/>
      <c r="C62" s="6"/>
      <c r="D62" s="7"/>
      <c r="E62" s="98"/>
      <c r="F62" s="6"/>
      <c r="G62" s="14"/>
      <c r="H62" s="15"/>
      <c r="I62" s="117"/>
      <c r="P62" s="33"/>
      <c r="Q62" s="33"/>
    </row>
    <row r="63" spans="1:17" x14ac:dyDescent="0.2">
      <c r="A63" s="95"/>
      <c r="B63" s="52"/>
      <c r="C63" s="6"/>
      <c r="D63" s="46" t="s">
        <v>104</v>
      </c>
      <c r="E63" s="98"/>
      <c r="F63" s="6"/>
      <c r="G63" s="14"/>
      <c r="H63" s="15"/>
      <c r="I63" s="117"/>
      <c r="K63" s="93"/>
      <c r="P63" s="33"/>
      <c r="Q63" s="33"/>
    </row>
    <row r="64" spans="1:17" x14ac:dyDescent="0.2">
      <c r="A64" s="95"/>
      <c r="B64" s="52"/>
      <c r="C64" s="6"/>
      <c r="D64" s="7" t="s">
        <v>137</v>
      </c>
      <c r="E64" s="98">
        <v>1</v>
      </c>
      <c r="F64" s="6" t="s">
        <v>35</v>
      </c>
      <c r="G64" s="119">
        <v>1980000</v>
      </c>
      <c r="H64" s="15">
        <f t="shared" si="0"/>
        <v>1980000</v>
      </c>
      <c r="I64" s="117"/>
      <c r="K64" s="45"/>
      <c r="L64" s="45"/>
      <c r="P64" s="33"/>
      <c r="Q64" s="47"/>
    </row>
    <row r="65" spans="1:17" x14ac:dyDescent="0.2">
      <c r="A65" s="95"/>
      <c r="B65" s="52"/>
      <c r="C65" s="6"/>
      <c r="D65" s="7" t="s">
        <v>145</v>
      </c>
      <c r="E65" s="98">
        <v>1</v>
      </c>
      <c r="F65" s="6" t="s">
        <v>35</v>
      </c>
      <c r="G65" s="119">
        <v>16800000</v>
      </c>
      <c r="H65" s="15">
        <f t="shared" si="0"/>
        <v>16800000</v>
      </c>
      <c r="I65" s="117"/>
      <c r="K65" s="45"/>
      <c r="L65" s="45"/>
      <c r="P65" s="33"/>
      <c r="Q65" s="47"/>
    </row>
    <row r="66" spans="1:17" x14ac:dyDescent="0.2">
      <c r="A66" s="95"/>
      <c r="B66" s="52"/>
      <c r="C66" s="6"/>
      <c r="D66" s="7"/>
      <c r="E66" s="98"/>
      <c r="F66" s="6"/>
      <c r="G66" s="14"/>
      <c r="H66" s="15"/>
      <c r="I66" s="117"/>
      <c r="K66" s="45"/>
      <c r="L66" s="45"/>
      <c r="P66" s="33"/>
      <c r="Q66" s="47"/>
    </row>
    <row r="67" spans="1:17" x14ac:dyDescent="0.2">
      <c r="A67" s="95"/>
      <c r="B67" s="52"/>
      <c r="C67" s="6"/>
      <c r="D67" s="7" t="s">
        <v>142</v>
      </c>
      <c r="E67" s="102">
        <v>91200</v>
      </c>
      <c r="F67" s="6" t="s">
        <v>118</v>
      </c>
      <c r="G67" s="14">
        <v>5747</v>
      </c>
      <c r="H67" s="15">
        <f t="shared" si="0"/>
        <v>524126400</v>
      </c>
      <c r="I67" s="117"/>
      <c r="K67" s="45" t="s">
        <v>130</v>
      </c>
      <c r="L67" s="45"/>
      <c r="P67" s="33"/>
      <c r="Q67" s="47"/>
    </row>
    <row r="68" spans="1:17" x14ac:dyDescent="0.2">
      <c r="A68" s="95"/>
      <c r="B68" s="52"/>
      <c r="C68" s="6"/>
      <c r="D68" s="7" t="s">
        <v>138</v>
      </c>
      <c r="E68" s="98">
        <v>578850</v>
      </c>
      <c r="F68" s="6" t="s">
        <v>118</v>
      </c>
      <c r="G68" s="119">
        <v>126</v>
      </c>
      <c r="H68" s="15">
        <f t="shared" si="0"/>
        <v>72935100</v>
      </c>
      <c r="I68" s="117"/>
      <c r="K68" s="45" t="s">
        <v>130</v>
      </c>
      <c r="L68" s="45"/>
      <c r="P68" s="33"/>
      <c r="Q68" s="47"/>
    </row>
    <row r="69" spans="1:17" x14ac:dyDescent="0.2">
      <c r="A69" s="95"/>
      <c r="B69" s="52"/>
      <c r="C69" s="6"/>
      <c r="D69" s="7" t="s">
        <v>139</v>
      </c>
      <c r="E69" s="102">
        <v>60000</v>
      </c>
      <c r="F69" s="6" t="s">
        <v>118</v>
      </c>
      <c r="G69" s="119">
        <v>792</v>
      </c>
      <c r="H69" s="15">
        <f t="shared" si="0"/>
        <v>47520000</v>
      </c>
      <c r="I69" s="117"/>
      <c r="K69" s="45"/>
      <c r="L69" s="45"/>
      <c r="P69" s="33"/>
      <c r="Q69" s="47"/>
    </row>
    <row r="70" spans="1:17" x14ac:dyDescent="0.2">
      <c r="A70" s="95"/>
      <c r="B70" s="52"/>
      <c r="C70" s="6"/>
      <c r="D70" s="7"/>
      <c r="E70" s="98"/>
      <c r="F70" s="6"/>
      <c r="G70" s="14"/>
      <c r="H70" s="15"/>
      <c r="I70" s="117"/>
      <c r="K70" s="45"/>
      <c r="L70" s="45"/>
      <c r="P70" s="33"/>
      <c r="Q70" s="47"/>
    </row>
    <row r="71" spans="1:17" x14ac:dyDescent="0.2">
      <c r="A71" s="95"/>
      <c r="B71" s="52"/>
      <c r="C71" s="6"/>
      <c r="D71" s="7"/>
      <c r="E71" s="98"/>
      <c r="F71" s="6"/>
      <c r="G71" s="14"/>
      <c r="H71" s="15"/>
      <c r="I71" s="117"/>
      <c r="K71" s="45"/>
      <c r="L71" s="45"/>
      <c r="P71" s="33"/>
      <c r="Q71" s="47"/>
    </row>
    <row r="72" spans="1:17" ht="12.75" customHeight="1" x14ac:dyDescent="0.2">
      <c r="A72" s="41"/>
      <c r="B72" s="38"/>
      <c r="C72" s="6"/>
      <c r="D72" s="46" t="s">
        <v>37</v>
      </c>
      <c r="E72" s="29"/>
      <c r="F72" s="6"/>
      <c r="G72" s="14"/>
      <c r="H72" s="15"/>
      <c r="I72" s="117"/>
      <c r="J72" s="33"/>
      <c r="K72" s="33"/>
      <c r="P72" s="33"/>
      <c r="Q72" s="33"/>
    </row>
    <row r="73" spans="1:17" ht="12.75" customHeight="1" x14ac:dyDescent="0.2">
      <c r="A73" s="41"/>
      <c r="B73" s="38"/>
      <c r="C73" s="6"/>
      <c r="D73" s="7" t="s">
        <v>151</v>
      </c>
      <c r="E73" s="29">
        <v>1</v>
      </c>
      <c r="F73" s="6" t="s">
        <v>15</v>
      </c>
      <c r="G73" s="119">
        <v>150000</v>
      </c>
      <c r="H73" s="15">
        <f t="shared" ref="H73:H76" si="2">E73*G73</f>
        <v>150000</v>
      </c>
      <c r="I73" s="117"/>
      <c r="J73" s="33"/>
      <c r="K73" s="33"/>
      <c r="P73" s="33"/>
      <c r="Q73" s="33"/>
    </row>
    <row r="74" spans="1:17" ht="12.75" customHeight="1" x14ac:dyDescent="0.2">
      <c r="A74" s="41"/>
      <c r="B74" s="38"/>
      <c r="C74" s="6"/>
      <c r="D74" s="7" t="s">
        <v>152</v>
      </c>
      <c r="E74" s="29">
        <v>1</v>
      </c>
      <c r="F74" s="6" t="s">
        <v>15</v>
      </c>
      <c r="G74" s="119">
        <v>30000</v>
      </c>
      <c r="H74" s="15">
        <f t="shared" si="2"/>
        <v>30000</v>
      </c>
      <c r="I74" s="117"/>
      <c r="J74" s="33"/>
      <c r="K74" s="33"/>
      <c r="P74" s="33"/>
      <c r="Q74" s="33"/>
    </row>
    <row r="75" spans="1:17" ht="12.75" customHeight="1" x14ac:dyDescent="0.2">
      <c r="A75" s="41"/>
      <c r="B75" s="38"/>
      <c r="C75" s="6"/>
      <c r="D75" s="7" t="s">
        <v>153</v>
      </c>
      <c r="E75" s="29">
        <v>1</v>
      </c>
      <c r="F75" s="6" t="s">
        <v>15</v>
      </c>
      <c r="G75" s="119">
        <v>150000</v>
      </c>
      <c r="H75" s="15">
        <f t="shared" si="2"/>
        <v>150000</v>
      </c>
      <c r="I75" s="117"/>
      <c r="J75" s="33"/>
      <c r="K75" s="33"/>
      <c r="P75" s="33"/>
      <c r="Q75" s="33"/>
    </row>
    <row r="76" spans="1:17" x14ac:dyDescent="0.2">
      <c r="A76" s="41"/>
      <c r="B76" s="38"/>
      <c r="C76" s="6"/>
      <c r="D76" s="7" t="s">
        <v>154</v>
      </c>
      <c r="E76" s="29">
        <v>1</v>
      </c>
      <c r="F76" s="6" t="s">
        <v>15</v>
      </c>
      <c r="G76" s="119">
        <v>34048</v>
      </c>
      <c r="H76" s="15">
        <f t="shared" si="2"/>
        <v>34048</v>
      </c>
      <c r="I76" s="117"/>
      <c r="J76" s="33">
        <f>SUM(H64:H76)</f>
        <v>663725548</v>
      </c>
      <c r="K76" s="33"/>
      <c r="P76" s="33"/>
      <c r="Q76" s="33"/>
    </row>
    <row r="77" spans="1:17" x14ac:dyDescent="0.2">
      <c r="A77" s="41"/>
      <c r="B77" s="38"/>
      <c r="C77" s="6"/>
      <c r="D77" s="7"/>
      <c r="E77" s="29"/>
      <c r="F77" s="6"/>
      <c r="G77" s="14"/>
      <c r="H77" s="15"/>
      <c r="I77" s="117"/>
      <c r="J77" s="33"/>
      <c r="K77" s="33"/>
    </row>
    <row r="78" spans="1:17" x14ac:dyDescent="0.2">
      <c r="A78" s="5"/>
      <c r="B78" s="8"/>
      <c r="C78" s="8"/>
      <c r="D78" s="9" t="s">
        <v>38</v>
      </c>
      <c r="E78" s="17">
        <v>1</v>
      </c>
      <c r="F78" s="8" t="s">
        <v>15</v>
      </c>
      <c r="G78" s="14">
        <v>99558900</v>
      </c>
      <c r="H78" s="15">
        <f>E78*G78</f>
        <v>99558900</v>
      </c>
      <c r="I78" s="117"/>
      <c r="J78" s="33">
        <f>0.15*J76</f>
        <v>99558832.200000003</v>
      </c>
      <c r="K78" s="33"/>
      <c r="P78" s="33"/>
      <c r="Q78" s="33"/>
    </row>
    <row r="79" spans="1:17" ht="13.5" thickBot="1" x14ac:dyDescent="0.25">
      <c r="A79" s="30"/>
      <c r="B79" s="10" t="s">
        <v>14</v>
      </c>
      <c r="C79" s="10" t="s">
        <v>14</v>
      </c>
      <c r="D79" s="11" t="s">
        <v>39</v>
      </c>
      <c r="E79" s="28">
        <v>1</v>
      </c>
      <c r="F79" s="10" t="s">
        <v>15</v>
      </c>
      <c r="G79" s="100">
        <v>2139433</v>
      </c>
      <c r="H79" s="101">
        <f>E79*G79</f>
        <v>2139433</v>
      </c>
      <c r="I79" s="117"/>
      <c r="J79" s="33">
        <f>0.45*J61</f>
        <v>2139353.4806394628</v>
      </c>
      <c r="K79" s="33"/>
    </row>
    <row r="80" spans="1:17" ht="13.5" thickTop="1" x14ac:dyDescent="0.2">
      <c r="A80" s="1" t="s">
        <v>33</v>
      </c>
      <c r="B80" s="48"/>
      <c r="C80" s="31" t="s">
        <v>21</v>
      </c>
      <c r="D80" s="23" t="s">
        <v>16</v>
      </c>
      <c r="E80" s="1" t="s">
        <v>17</v>
      </c>
      <c r="G80" s="12" t="s">
        <v>18</v>
      </c>
      <c r="H80" s="12">
        <v>770178000</v>
      </c>
      <c r="J80" s="33">
        <f>SUM(J61:J79)</f>
        <v>770177852.52650499</v>
      </c>
    </row>
    <row r="81" spans="3:10" ht="13.5" thickBot="1" x14ac:dyDescent="0.25">
      <c r="D81" s="24" t="s">
        <v>30</v>
      </c>
      <c r="E81" s="1" t="s">
        <v>17</v>
      </c>
      <c r="F81" s="21"/>
      <c r="G81" s="12" t="s">
        <v>18</v>
      </c>
      <c r="H81" s="36">
        <v>115622000</v>
      </c>
      <c r="I81" s="115"/>
      <c r="J81" s="33">
        <f>0.15*J80</f>
        <v>115526677.87897575</v>
      </c>
    </row>
    <row r="82" spans="3:10" x14ac:dyDescent="0.2">
      <c r="D82" s="23" t="s">
        <v>19</v>
      </c>
      <c r="E82" s="1" t="s">
        <v>17</v>
      </c>
      <c r="G82" s="12" t="s">
        <v>18</v>
      </c>
      <c r="H82" s="49">
        <v>885800000</v>
      </c>
      <c r="I82" s="49"/>
      <c r="J82" s="33">
        <f>SUM(J80:J81)</f>
        <v>885704530.40548074</v>
      </c>
    </row>
    <row r="84" spans="3:10" x14ac:dyDescent="0.2">
      <c r="C84" s="39" t="s">
        <v>32</v>
      </c>
      <c r="D84" s="31" t="s">
        <v>34</v>
      </c>
    </row>
  </sheetData>
  <mergeCells count="1">
    <mergeCell ref="G8:H8"/>
  </mergeCells>
  <printOptions horizontalCentered="1"/>
  <pageMargins left="0.25" right="0.25" top="0.63" bottom="0.5" header="0.25" footer="0.5"/>
  <pageSetup scale="79" orientation="portrait" r:id="rId1"/>
  <headerFooter alignWithMargins="0">
    <oddHeader>&amp;CNorth Carolina Department of Transportation
Preliminary Estimate&amp;R[Page]</oddHeader>
    <oddFooter>Page &amp;P of &amp;N</oddFooter>
  </headerFooter>
  <rowBreaks count="1" manualBreakCount="1">
    <brk id="6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4BAB7-16BA-45A6-8CF6-BCC6A104DDB6}">
  <dimension ref="A1:Q84"/>
  <sheetViews>
    <sheetView zoomScale="110" zoomScaleNormal="110" workbookViewId="0">
      <selection activeCell="E2" sqref="E2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5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4.83203125" style="12" customWidth="1"/>
    <col min="10" max="10" width="17.83203125" style="1" customWidth="1"/>
    <col min="11" max="11" width="61.6640625" style="1" bestFit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SUM(H82)</f>
        <v>259200000</v>
      </c>
      <c r="I4" s="114"/>
    </row>
    <row r="5" spans="1:11" ht="12.75" customHeight="1" x14ac:dyDescent="0.2">
      <c r="D5" s="31"/>
      <c r="G5" s="22"/>
    </row>
    <row r="6" spans="1:11" ht="12.75" customHeight="1" x14ac:dyDescent="0.2">
      <c r="A6" t="s">
        <v>5</v>
      </c>
      <c r="C6" s="16"/>
      <c r="D6" s="108" t="s">
        <v>133</v>
      </c>
      <c r="E6" s="111">
        <v>43899</v>
      </c>
      <c r="F6" s="31"/>
      <c r="G6" s="123" t="s">
        <v>150</v>
      </c>
      <c r="H6" s="109">
        <v>44679</v>
      </c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thickBot="1" x14ac:dyDescent="0.25">
      <c r="A8" t="s">
        <v>52</v>
      </c>
      <c r="C8" s="16"/>
      <c r="D8" s="45" t="s">
        <v>136</v>
      </c>
      <c r="E8" s="111">
        <v>43943</v>
      </c>
      <c r="G8" s="138" t="s">
        <v>148</v>
      </c>
      <c r="H8" s="138"/>
      <c r="I8" s="115"/>
    </row>
    <row r="9" spans="1:11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  <c r="I9" s="116"/>
    </row>
    <row r="10" spans="1:11" x14ac:dyDescent="0.2">
      <c r="A10" s="5"/>
      <c r="B10" s="38"/>
      <c r="C10" s="6"/>
      <c r="D10" s="7" t="s">
        <v>20</v>
      </c>
      <c r="E10" s="102">
        <f>332513/43560</f>
        <v>7.633448117539027</v>
      </c>
      <c r="F10" s="6" t="s">
        <v>22</v>
      </c>
      <c r="G10" s="14">
        <v>60000</v>
      </c>
      <c r="H10" s="15">
        <f>E10*G10</f>
        <v>458006.8870523416</v>
      </c>
      <c r="I10" s="117"/>
      <c r="K10" s="45"/>
    </row>
    <row r="11" spans="1:11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19">
        <v>20</v>
      </c>
      <c r="H11" s="15">
        <f t="shared" ref="H11:H70" si="0">E11*G11</f>
        <v>50000</v>
      </c>
      <c r="I11" s="117"/>
    </row>
    <row r="12" spans="1:11" x14ac:dyDescent="0.2">
      <c r="A12" s="5"/>
      <c r="B12" s="38"/>
      <c r="C12" s="6"/>
      <c r="D12" s="94" t="s">
        <v>97</v>
      </c>
      <c r="E12" s="102">
        <v>10000</v>
      </c>
      <c r="F12" s="6" t="s">
        <v>23</v>
      </c>
      <c r="G12" s="119">
        <v>28</v>
      </c>
      <c r="H12" s="15">
        <f t="shared" si="0"/>
        <v>280000</v>
      </c>
      <c r="I12" s="117"/>
    </row>
    <row r="13" spans="1:11" x14ac:dyDescent="0.2">
      <c r="A13" s="5"/>
      <c r="B13" s="38"/>
      <c r="C13" s="6"/>
      <c r="D13" s="7" t="s">
        <v>45</v>
      </c>
      <c r="E13" s="102">
        <f>296945.6/9</f>
        <v>32993.955555555556</v>
      </c>
      <c r="F13" s="6" t="s">
        <v>24</v>
      </c>
      <c r="G13" s="119">
        <v>7</v>
      </c>
      <c r="H13" s="15">
        <f t="shared" si="0"/>
        <v>230957.68888888889</v>
      </c>
      <c r="I13" s="117"/>
      <c r="K13" s="45"/>
    </row>
    <row r="14" spans="1:11" x14ac:dyDescent="0.2">
      <c r="A14" s="5"/>
      <c r="B14" s="38"/>
      <c r="C14" s="6"/>
      <c r="D14" s="7"/>
      <c r="E14" s="103"/>
      <c r="F14" s="6"/>
      <c r="G14" s="14"/>
      <c r="H14" s="15"/>
      <c r="I14" s="117"/>
    </row>
    <row r="15" spans="1:11" x14ac:dyDescent="0.2">
      <c r="A15" s="5"/>
      <c r="B15" s="38"/>
      <c r="C15" s="6"/>
      <c r="D15" s="46" t="s">
        <v>31</v>
      </c>
      <c r="E15" s="102"/>
      <c r="F15" s="6"/>
      <c r="G15" s="14"/>
      <c r="H15" s="15"/>
      <c r="I15" s="117"/>
    </row>
    <row r="16" spans="1:11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  <c r="I16" s="117"/>
    </row>
    <row r="17" spans="1:11" x14ac:dyDescent="0.2">
      <c r="A17" s="5"/>
      <c r="B17" s="38"/>
      <c r="C17" s="6"/>
      <c r="D17" s="7" t="s">
        <v>98</v>
      </c>
      <c r="E17" s="102">
        <v>0.13800000000000001</v>
      </c>
      <c r="F17" s="6" t="s">
        <v>21</v>
      </c>
      <c r="G17" s="14">
        <v>975000</v>
      </c>
      <c r="H17" s="15">
        <f t="shared" si="0"/>
        <v>134550</v>
      </c>
      <c r="I17" s="117"/>
    </row>
    <row r="18" spans="1:11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I18" s="117"/>
      <c r="K18" s="45"/>
    </row>
    <row r="19" spans="1:11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I19" s="117"/>
      <c r="K19" s="93"/>
    </row>
    <row r="20" spans="1:11" x14ac:dyDescent="0.2">
      <c r="A20" s="5"/>
      <c r="B20" s="38"/>
      <c r="C20" s="6"/>
      <c r="D20" s="7" t="s">
        <v>53</v>
      </c>
      <c r="E20" s="102">
        <v>0.23</v>
      </c>
      <c r="F20" s="6" t="s">
        <v>21</v>
      </c>
      <c r="G20" s="14">
        <v>450000</v>
      </c>
      <c r="H20" s="15">
        <f t="shared" si="0"/>
        <v>103500</v>
      </c>
      <c r="I20" s="117"/>
    </row>
    <row r="21" spans="1:11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I21" s="117"/>
      <c r="K21" s="45"/>
    </row>
    <row r="22" spans="1:11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  <c r="I22" s="117"/>
    </row>
    <row r="23" spans="1:11" x14ac:dyDescent="0.2">
      <c r="A23" s="5"/>
      <c r="B23" s="38"/>
      <c r="C23" s="6"/>
      <c r="D23" s="7" t="s">
        <v>46</v>
      </c>
      <c r="E23" s="102">
        <v>0.28599999999999998</v>
      </c>
      <c r="F23" s="6" t="s">
        <v>21</v>
      </c>
      <c r="G23" s="14">
        <v>200000</v>
      </c>
      <c r="H23" s="15">
        <f t="shared" si="0"/>
        <v>57199.999999999993</v>
      </c>
      <c r="I23" s="117"/>
    </row>
    <row r="24" spans="1:11" x14ac:dyDescent="0.2">
      <c r="A24" s="5"/>
      <c r="B24" s="38"/>
      <c r="C24" s="6"/>
      <c r="D24" s="7" t="s">
        <v>100</v>
      </c>
      <c r="E24" s="102"/>
      <c r="F24" s="6" t="s">
        <v>21</v>
      </c>
      <c r="G24" s="14">
        <v>0</v>
      </c>
      <c r="H24" s="15">
        <f t="shared" si="0"/>
        <v>0</v>
      </c>
      <c r="I24" s="117"/>
    </row>
    <row r="25" spans="1:11" x14ac:dyDescent="0.2">
      <c r="A25" s="5"/>
      <c r="B25" s="38"/>
      <c r="C25" s="6"/>
      <c r="D25" s="7"/>
      <c r="E25" s="104"/>
      <c r="F25" s="6"/>
      <c r="G25" s="14"/>
      <c r="H25" s="15"/>
      <c r="I25" s="117"/>
    </row>
    <row r="26" spans="1:11" x14ac:dyDescent="0.2">
      <c r="A26" s="5"/>
      <c r="B26" s="38"/>
      <c r="C26" s="6"/>
      <c r="D26" s="7" t="s">
        <v>25</v>
      </c>
      <c r="E26" s="103">
        <f>ROUND(E29*1.1, -2)</f>
        <v>12400</v>
      </c>
      <c r="F26" s="6" t="s">
        <v>24</v>
      </c>
      <c r="G26" s="14">
        <v>3</v>
      </c>
      <c r="H26" s="15">
        <f t="shared" si="0"/>
        <v>37200</v>
      </c>
      <c r="I26" s="117"/>
    </row>
    <row r="27" spans="1:11" x14ac:dyDescent="0.2">
      <c r="A27" s="5"/>
      <c r="B27" s="38"/>
      <c r="C27" s="6"/>
      <c r="D27" s="7"/>
      <c r="E27" s="103"/>
      <c r="F27" s="6"/>
      <c r="G27" s="14"/>
      <c r="H27" s="15"/>
      <c r="I27" s="117"/>
    </row>
    <row r="28" spans="1:11" x14ac:dyDescent="0.2">
      <c r="A28" s="5"/>
      <c r="B28" s="38"/>
      <c r="C28" s="6"/>
      <c r="D28" s="46" t="s">
        <v>40</v>
      </c>
      <c r="E28" s="103"/>
      <c r="F28" s="6"/>
      <c r="G28" s="14"/>
      <c r="H28" s="15"/>
      <c r="I28" s="117"/>
    </row>
    <row r="29" spans="1:11" x14ac:dyDescent="0.2">
      <c r="A29" s="5"/>
      <c r="B29" s="38"/>
      <c r="C29" s="6"/>
      <c r="D29" s="7" t="s">
        <v>47</v>
      </c>
      <c r="E29" s="103">
        <f>101472/9</f>
        <v>11274.666666666666</v>
      </c>
      <c r="F29" s="6" t="s">
        <v>24</v>
      </c>
      <c r="G29" s="14">
        <v>75</v>
      </c>
      <c r="H29" s="15">
        <f t="shared" si="0"/>
        <v>845600</v>
      </c>
      <c r="I29" s="117"/>
      <c r="K29" s="45"/>
    </row>
    <row r="30" spans="1:11" x14ac:dyDescent="0.2">
      <c r="A30" s="5"/>
      <c r="B30" s="38"/>
      <c r="C30" s="6"/>
      <c r="D30" s="7" t="s">
        <v>48</v>
      </c>
      <c r="E30" s="103">
        <f>107220/9</f>
        <v>11913.333333333334</v>
      </c>
      <c r="F30" s="6" t="s">
        <v>24</v>
      </c>
      <c r="G30" s="14">
        <v>20</v>
      </c>
      <c r="H30" s="15">
        <f t="shared" si="0"/>
        <v>238266.66666666669</v>
      </c>
      <c r="I30" s="117"/>
      <c r="K30" s="45"/>
    </row>
    <row r="31" spans="1:11" x14ac:dyDescent="0.2">
      <c r="A31" s="5"/>
      <c r="B31" s="38"/>
      <c r="C31" s="6"/>
      <c r="D31" s="7"/>
      <c r="E31" s="103"/>
      <c r="F31" s="6"/>
      <c r="G31" s="14"/>
      <c r="H31" s="15"/>
      <c r="I31" s="117"/>
      <c r="K31" s="93"/>
    </row>
    <row r="32" spans="1:11" x14ac:dyDescent="0.2">
      <c r="A32" s="95"/>
      <c r="B32" s="52"/>
      <c r="C32" s="6"/>
      <c r="D32" s="7" t="s">
        <v>105</v>
      </c>
      <c r="E32" s="103">
        <v>5694</v>
      </c>
      <c r="F32" s="6" t="s">
        <v>27</v>
      </c>
      <c r="G32" s="14">
        <v>28</v>
      </c>
      <c r="H32" s="15">
        <f t="shared" si="0"/>
        <v>159432</v>
      </c>
      <c r="I32" s="117"/>
      <c r="K32" s="45"/>
    </row>
    <row r="33" spans="1:17" x14ac:dyDescent="0.2">
      <c r="A33" s="95"/>
      <c r="B33" s="52"/>
      <c r="C33" s="6"/>
      <c r="D33" s="7"/>
      <c r="E33" s="103"/>
      <c r="F33" s="6"/>
      <c r="G33" s="14"/>
      <c r="H33" s="15"/>
      <c r="I33" s="117"/>
      <c r="K33" s="93"/>
    </row>
    <row r="34" spans="1:17" x14ac:dyDescent="0.2">
      <c r="A34" s="95"/>
      <c r="B34" s="52"/>
      <c r="C34" s="6"/>
      <c r="D34" s="7" t="s">
        <v>129</v>
      </c>
      <c r="E34" s="103">
        <f>12251/9</f>
        <v>1361.2222222222222</v>
      </c>
      <c r="F34" s="6" t="s">
        <v>24</v>
      </c>
      <c r="G34" s="14">
        <v>48</v>
      </c>
      <c r="H34" s="15">
        <f t="shared" si="0"/>
        <v>65338.666666666664</v>
      </c>
      <c r="I34" s="117"/>
      <c r="K34" s="45"/>
    </row>
    <row r="35" spans="1:17" x14ac:dyDescent="0.2">
      <c r="A35" s="95"/>
      <c r="B35" s="52"/>
      <c r="C35" s="6"/>
      <c r="D35" s="7"/>
      <c r="E35" s="103"/>
      <c r="F35" s="6"/>
      <c r="G35" s="14"/>
      <c r="H35" s="15"/>
      <c r="I35" s="117"/>
      <c r="K35" s="93"/>
    </row>
    <row r="36" spans="1:17" x14ac:dyDescent="0.2">
      <c r="A36" s="5"/>
      <c r="B36" s="38"/>
      <c r="C36" s="6"/>
      <c r="D36" s="46" t="s">
        <v>42</v>
      </c>
      <c r="E36" s="103"/>
      <c r="F36" s="6"/>
      <c r="G36" s="14"/>
      <c r="H36" s="15"/>
      <c r="I36" s="117"/>
      <c r="K36" s="93"/>
    </row>
    <row r="37" spans="1:17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1.25</v>
      </c>
      <c r="H37" s="15">
        <f t="shared" si="0"/>
        <v>7125</v>
      </c>
      <c r="I37" s="117"/>
    </row>
    <row r="38" spans="1:17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24</v>
      </c>
      <c r="H38" s="15">
        <f t="shared" si="0"/>
        <v>108000</v>
      </c>
      <c r="I38" s="117"/>
      <c r="K38" s="93"/>
    </row>
    <row r="39" spans="1:17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2100</v>
      </c>
      <c r="H39" s="15">
        <f t="shared" si="0"/>
        <v>25200</v>
      </c>
      <c r="I39" s="117"/>
    </row>
    <row r="40" spans="1:17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3500</v>
      </c>
      <c r="H40" s="15">
        <f t="shared" si="0"/>
        <v>42000</v>
      </c>
      <c r="I40" s="117"/>
    </row>
    <row r="41" spans="1:17" x14ac:dyDescent="0.2">
      <c r="A41" s="5"/>
      <c r="B41" s="38"/>
      <c r="C41" s="6"/>
      <c r="D41" s="7"/>
      <c r="E41" s="97"/>
      <c r="F41" s="6"/>
      <c r="G41" s="14"/>
      <c r="H41" s="15"/>
      <c r="I41" s="118"/>
      <c r="K41" s="93"/>
    </row>
    <row r="42" spans="1:17" x14ac:dyDescent="0.2">
      <c r="A42" s="5"/>
      <c r="B42" s="38"/>
      <c r="C42" s="6"/>
      <c r="D42" s="7" t="s">
        <v>26</v>
      </c>
      <c r="E42" s="103">
        <f>659703.6/43560</f>
        <v>15.144710743801653</v>
      </c>
      <c r="F42" s="6" t="s">
        <v>22</v>
      </c>
      <c r="G42" s="14">
        <v>46000</v>
      </c>
      <c r="H42" s="15">
        <f t="shared" si="0"/>
        <v>696656.69421487604</v>
      </c>
      <c r="I42" s="117"/>
      <c r="K42" s="45"/>
    </row>
    <row r="43" spans="1:17" x14ac:dyDescent="0.2">
      <c r="A43" s="5"/>
      <c r="B43" s="38"/>
      <c r="C43" s="6"/>
      <c r="D43" s="7"/>
      <c r="E43" s="99"/>
      <c r="F43" s="6"/>
      <c r="G43" s="14"/>
      <c r="H43" s="15"/>
      <c r="I43" s="117"/>
    </row>
    <row r="44" spans="1:17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550000</v>
      </c>
      <c r="H44" s="15">
        <f t="shared" si="0"/>
        <v>550000</v>
      </c>
      <c r="I44" s="117"/>
    </row>
    <row r="45" spans="1:17" x14ac:dyDescent="0.2">
      <c r="A45" s="5"/>
      <c r="B45" s="38"/>
      <c r="C45" s="6"/>
      <c r="D45" s="7"/>
      <c r="E45" s="99"/>
      <c r="F45" s="6"/>
      <c r="G45" s="14"/>
      <c r="H45" s="15"/>
      <c r="I45" s="117"/>
      <c r="P45" s="32"/>
      <c r="Q45" s="47"/>
    </row>
    <row r="46" spans="1:17" x14ac:dyDescent="0.2">
      <c r="A46" s="5"/>
      <c r="B46" s="38"/>
      <c r="C46" s="6"/>
      <c r="D46" s="7" t="s">
        <v>113</v>
      </c>
      <c r="E46" s="103">
        <v>2</v>
      </c>
      <c r="F46" s="6" t="s">
        <v>35</v>
      </c>
      <c r="G46" s="14">
        <v>18200</v>
      </c>
      <c r="H46" s="15">
        <f t="shared" si="0"/>
        <v>36400</v>
      </c>
      <c r="I46" s="117"/>
      <c r="P46" s="32"/>
      <c r="Q46" s="47"/>
    </row>
    <row r="47" spans="1:17" x14ac:dyDescent="0.2">
      <c r="A47" s="5"/>
      <c r="B47" s="38"/>
      <c r="C47" s="6"/>
      <c r="D47" s="7" t="s">
        <v>110</v>
      </c>
      <c r="E47" s="103">
        <v>2</v>
      </c>
      <c r="F47" s="6" t="s">
        <v>35</v>
      </c>
      <c r="G47" s="14">
        <v>200000</v>
      </c>
      <c r="H47" s="15">
        <f t="shared" si="0"/>
        <v>400000</v>
      </c>
      <c r="I47" s="117"/>
      <c r="K47" s="93"/>
      <c r="P47" s="32"/>
      <c r="Q47" s="47"/>
    </row>
    <row r="48" spans="1:17" x14ac:dyDescent="0.2">
      <c r="A48" s="5"/>
      <c r="B48" s="38"/>
      <c r="C48" s="6"/>
      <c r="D48" s="7"/>
      <c r="E48" s="97"/>
      <c r="F48" s="6"/>
      <c r="G48" s="14"/>
      <c r="H48" s="15"/>
      <c r="I48" s="117"/>
      <c r="K48" s="93"/>
      <c r="P48" s="32"/>
      <c r="Q48" s="47"/>
    </row>
    <row r="49" spans="1:17" x14ac:dyDescent="0.2">
      <c r="A49" s="5"/>
      <c r="B49" s="38"/>
      <c r="C49" s="6"/>
      <c r="D49" s="46" t="s">
        <v>107</v>
      </c>
      <c r="E49" s="97"/>
      <c r="F49" s="6"/>
      <c r="G49" s="14"/>
      <c r="H49" s="15"/>
      <c r="I49" s="117"/>
      <c r="K49" s="93"/>
      <c r="P49" s="32"/>
      <c r="Q49" s="47"/>
    </row>
    <row r="50" spans="1:17" x14ac:dyDescent="0.2">
      <c r="A50" s="5"/>
      <c r="B50" s="38"/>
      <c r="C50" s="6"/>
      <c r="D50" s="7" t="s">
        <v>128</v>
      </c>
      <c r="E50" s="97">
        <v>1</v>
      </c>
      <c r="F50" s="6" t="s">
        <v>35</v>
      </c>
      <c r="G50" s="14">
        <v>400000</v>
      </c>
      <c r="H50" s="15">
        <f t="shared" si="0"/>
        <v>400000</v>
      </c>
      <c r="I50" s="117"/>
      <c r="K50" s="93"/>
      <c r="P50" s="32"/>
      <c r="Q50" s="47"/>
    </row>
    <row r="51" spans="1:17" x14ac:dyDescent="0.2">
      <c r="A51" s="95"/>
      <c r="B51" s="52"/>
      <c r="C51" s="6"/>
      <c r="D51" s="7" t="s">
        <v>109</v>
      </c>
      <c r="E51" s="102">
        <v>3</v>
      </c>
      <c r="F51" s="6" t="s">
        <v>35</v>
      </c>
      <c r="G51" s="119">
        <v>8500</v>
      </c>
      <c r="H51" s="15">
        <f t="shared" si="0"/>
        <v>25500</v>
      </c>
      <c r="I51" s="117"/>
      <c r="K51" s="45"/>
      <c r="P51" s="33"/>
      <c r="Q51" s="47"/>
    </row>
    <row r="52" spans="1:17" x14ac:dyDescent="0.2">
      <c r="A52" s="5"/>
      <c r="B52" s="38"/>
      <c r="C52" s="6"/>
      <c r="D52" s="7"/>
      <c r="E52" s="99"/>
      <c r="F52" s="6"/>
      <c r="G52" s="14"/>
      <c r="H52" s="15"/>
      <c r="I52" s="117"/>
      <c r="P52" s="32"/>
      <c r="Q52" s="47"/>
    </row>
    <row r="53" spans="1:17" x14ac:dyDescent="0.2">
      <c r="A53" s="5"/>
      <c r="B53" s="38"/>
      <c r="C53" s="6"/>
      <c r="D53" s="46" t="s">
        <v>29</v>
      </c>
      <c r="E53" s="98"/>
      <c r="F53" s="6"/>
      <c r="G53" s="14"/>
      <c r="H53" s="15"/>
      <c r="I53" s="117"/>
      <c r="K53" s="93"/>
      <c r="P53" s="32"/>
      <c r="Q53" s="47"/>
    </row>
    <row r="54" spans="1:17" x14ac:dyDescent="0.2">
      <c r="A54" s="5"/>
      <c r="B54" s="38"/>
      <c r="C54" s="6"/>
      <c r="D54" s="7" t="s">
        <v>99</v>
      </c>
      <c r="E54" s="98">
        <f t="shared" ref="E54:E60" si="1">E16</f>
        <v>0</v>
      </c>
      <c r="F54" s="6" t="s">
        <v>21</v>
      </c>
      <c r="G54" s="14">
        <v>0</v>
      </c>
      <c r="H54" s="15">
        <f t="shared" si="0"/>
        <v>0</v>
      </c>
      <c r="I54" s="117"/>
      <c r="P54" s="33"/>
      <c r="Q54" s="33"/>
    </row>
    <row r="55" spans="1:17" x14ac:dyDescent="0.2">
      <c r="A55" s="5"/>
      <c r="B55" s="38"/>
      <c r="C55" s="6"/>
      <c r="D55" s="7" t="s">
        <v>98</v>
      </c>
      <c r="E55" s="98">
        <f t="shared" si="1"/>
        <v>0.13800000000000001</v>
      </c>
      <c r="F55" s="6" t="s">
        <v>21</v>
      </c>
      <c r="G55" s="14">
        <v>60000</v>
      </c>
      <c r="H55" s="15">
        <f t="shared" si="0"/>
        <v>8280</v>
      </c>
      <c r="I55" s="117"/>
      <c r="P55" s="33"/>
      <c r="Q55" s="33"/>
    </row>
    <row r="56" spans="1:17" x14ac:dyDescent="0.2">
      <c r="A56" s="5"/>
      <c r="B56" s="38"/>
      <c r="C56" s="6"/>
      <c r="D56" s="7" t="s">
        <v>103</v>
      </c>
      <c r="E56" s="98">
        <f t="shared" si="1"/>
        <v>0</v>
      </c>
      <c r="F56" s="6" t="s">
        <v>21</v>
      </c>
      <c r="G56" s="14">
        <v>0</v>
      </c>
      <c r="H56" s="15">
        <f t="shared" si="0"/>
        <v>0</v>
      </c>
      <c r="I56" s="117"/>
      <c r="K56" s="45"/>
      <c r="P56" s="33"/>
      <c r="Q56" s="33"/>
    </row>
    <row r="57" spans="1:17" x14ac:dyDescent="0.2">
      <c r="A57" s="5"/>
      <c r="B57" s="38"/>
      <c r="C57" s="6"/>
      <c r="D57" s="7" t="s">
        <v>51</v>
      </c>
      <c r="E57" s="98">
        <f t="shared" si="1"/>
        <v>0</v>
      </c>
      <c r="F57" s="6" t="s">
        <v>21</v>
      </c>
      <c r="G57" s="14">
        <v>0</v>
      </c>
      <c r="H57" s="15">
        <f t="shared" si="0"/>
        <v>0</v>
      </c>
      <c r="I57" s="117"/>
      <c r="P57" s="33"/>
      <c r="Q57" s="33"/>
    </row>
    <row r="58" spans="1:17" x14ac:dyDescent="0.2">
      <c r="A58" s="5"/>
      <c r="B58" s="38"/>
      <c r="C58" s="6"/>
      <c r="D58" s="7" t="s">
        <v>53</v>
      </c>
      <c r="E58" s="98">
        <f t="shared" si="1"/>
        <v>0.23</v>
      </c>
      <c r="F58" s="6" t="s">
        <v>21</v>
      </c>
      <c r="G58" s="14">
        <v>30000</v>
      </c>
      <c r="H58" s="15">
        <f t="shared" si="0"/>
        <v>6900</v>
      </c>
      <c r="I58" s="117"/>
      <c r="P58" s="33"/>
      <c r="Q58" s="33"/>
    </row>
    <row r="59" spans="1:17" x14ac:dyDescent="0.2">
      <c r="A59" s="5"/>
      <c r="B59" s="38"/>
      <c r="C59" s="6"/>
      <c r="D59" s="7" t="s">
        <v>49</v>
      </c>
      <c r="E59" s="98">
        <f t="shared" si="1"/>
        <v>0</v>
      </c>
      <c r="F59" s="6" t="s">
        <v>21</v>
      </c>
      <c r="G59" s="14">
        <v>0</v>
      </c>
      <c r="H59" s="15">
        <f t="shared" si="0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54</v>
      </c>
      <c r="E60" s="98">
        <f t="shared" si="1"/>
        <v>0</v>
      </c>
      <c r="F60" s="6" t="s">
        <v>21</v>
      </c>
      <c r="G60" s="14">
        <v>0</v>
      </c>
      <c r="H60" s="15">
        <f t="shared" si="0"/>
        <v>0</v>
      </c>
      <c r="I60" s="117"/>
      <c r="P60" s="33"/>
      <c r="Q60" s="33"/>
    </row>
    <row r="61" spans="1:17" x14ac:dyDescent="0.2">
      <c r="A61" s="5"/>
      <c r="B61" s="38"/>
      <c r="C61" s="6"/>
      <c r="D61" s="7" t="s">
        <v>46</v>
      </c>
      <c r="E61" s="98">
        <v>0</v>
      </c>
      <c r="F61" s="6" t="s">
        <v>21</v>
      </c>
      <c r="G61" s="14">
        <v>0</v>
      </c>
      <c r="H61" s="15">
        <f t="shared" si="0"/>
        <v>0</v>
      </c>
      <c r="I61" s="117"/>
      <c r="J61" s="33"/>
      <c r="P61" s="33"/>
      <c r="Q61" s="33"/>
    </row>
    <row r="62" spans="1:17" x14ac:dyDescent="0.2">
      <c r="A62" s="5"/>
      <c r="B62" s="38"/>
      <c r="C62" s="6"/>
      <c r="D62" s="7" t="s">
        <v>100</v>
      </c>
      <c r="E62" s="98">
        <f>E24</f>
        <v>0</v>
      </c>
      <c r="F62" s="6" t="s">
        <v>21</v>
      </c>
      <c r="G62" s="14">
        <v>0</v>
      </c>
      <c r="H62" s="15">
        <f t="shared" si="0"/>
        <v>0</v>
      </c>
      <c r="I62" s="117"/>
      <c r="J62" s="33">
        <f>SUM(H10:H62)</f>
        <v>4966113.6034894399</v>
      </c>
      <c r="P62" s="33"/>
      <c r="Q62" s="33"/>
    </row>
    <row r="63" spans="1:17" x14ac:dyDescent="0.2">
      <c r="A63" s="5"/>
      <c r="B63" s="38"/>
      <c r="C63" s="6"/>
      <c r="D63" s="7"/>
      <c r="E63" s="98"/>
      <c r="F63" s="6"/>
      <c r="G63" s="14"/>
      <c r="H63" s="15"/>
      <c r="I63" s="117"/>
      <c r="P63" s="33"/>
      <c r="Q63" s="33"/>
    </row>
    <row r="64" spans="1:17" x14ac:dyDescent="0.2">
      <c r="A64" s="95"/>
      <c r="B64" s="52"/>
      <c r="C64" s="6"/>
      <c r="D64" s="46" t="s">
        <v>104</v>
      </c>
      <c r="E64" s="98"/>
      <c r="F64" s="6"/>
      <c r="G64" s="14"/>
      <c r="H64" s="15"/>
      <c r="I64" s="117"/>
      <c r="K64" s="93"/>
      <c r="P64" s="33"/>
      <c r="Q64" s="33"/>
    </row>
    <row r="65" spans="1:17" x14ac:dyDescent="0.2">
      <c r="A65" s="95"/>
      <c r="B65" s="52"/>
      <c r="C65" s="6"/>
      <c r="D65" s="7" t="s">
        <v>137</v>
      </c>
      <c r="E65" s="98">
        <v>1</v>
      </c>
      <c r="F65" s="6" t="s">
        <v>35</v>
      </c>
      <c r="G65" s="119">
        <v>1980000</v>
      </c>
      <c r="H65" s="15">
        <f t="shared" si="0"/>
        <v>1980000</v>
      </c>
      <c r="I65" s="117"/>
      <c r="K65" s="45"/>
      <c r="L65" s="45"/>
      <c r="P65" s="33"/>
      <c r="Q65" s="47"/>
    </row>
    <row r="66" spans="1:17" x14ac:dyDescent="0.2">
      <c r="A66" s="95"/>
      <c r="B66" s="52"/>
      <c r="C66" s="6"/>
      <c r="D66" s="7" t="s">
        <v>145</v>
      </c>
      <c r="E66" s="98">
        <v>1</v>
      </c>
      <c r="F66" s="6" t="s">
        <v>35</v>
      </c>
      <c r="G66" s="119">
        <v>16800000</v>
      </c>
      <c r="H66" s="15">
        <f t="shared" si="0"/>
        <v>16800000</v>
      </c>
      <c r="I66" s="117"/>
      <c r="K66" s="45"/>
      <c r="L66" s="45"/>
      <c r="P66" s="33"/>
      <c r="Q66" s="47"/>
    </row>
    <row r="67" spans="1:17" x14ac:dyDescent="0.2">
      <c r="A67" s="95"/>
      <c r="B67" s="52"/>
      <c r="C67" s="6"/>
      <c r="D67" s="7"/>
      <c r="E67" s="98"/>
      <c r="F67" s="6"/>
      <c r="G67" s="14"/>
      <c r="H67" s="15"/>
      <c r="I67" s="117"/>
      <c r="K67" s="45"/>
      <c r="L67" s="45"/>
      <c r="P67" s="33"/>
      <c r="Q67" s="47"/>
    </row>
    <row r="68" spans="1:17" x14ac:dyDescent="0.2">
      <c r="A68" s="95"/>
      <c r="B68" s="52"/>
      <c r="C68" s="6"/>
      <c r="D68" s="7" t="s">
        <v>144</v>
      </c>
      <c r="E68" s="102">
        <v>151470</v>
      </c>
      <c r="F68" s="6" t="s">
        <v>118</v>
      </c>
      <c r="G68" s="119">
        <v>555</v>
      </c>
      <c r="H68" s="15">
        <f t="shared" si="0"/>
        <v>84065850</v>
      </c>
      <c r="I68" s="117"/>
      <c r="K68" s="45" t="s">
        <v>130</v>
      </c>
      <c r="L68" s="45"/>
      <c r="P68" s="33"/>
      <c r="Q68" s="47"/>
    </row>
    <row r="69" spans="1:17" x14ac:dyDescent="0.2">
      <c r="A69" s="95"/>
      <c r="B69" s="52"/>
      <c r="C69" s="6"/>
      <c r="D69" s="7" t="s">
        <v>140</v>
      </c>
      <c r="E69" s="98">
        <v>380000</v>
      </c>
      <c r="F69" s="6" t="s">
        <v>118</v>
      </c>
      <c r="G69" s="119">
        <v>152</v>
      </c>
      <c r="H69" s="15">
        <f t="shared" si="0"/>
        <v>57760000</v>
      </c>
      <c r="I69" s="117"/>
      <c r="K69" s="45" t="s">
        <v>130</v>
      </c>
      <c r="L69" s="45"/>
      <c r="P69" s="33"/>
      <c r="Q69" s="47"/>
    </row>
    <row r="70" spans="1:17" x14ac:dyDescent="0.2">
      <c r="A70" s="95"/>
      <c r="B70" s="52"/>
      <c r="C70" s="6"/>
      <c r="D70" s="7" t="s">
        <v>138</v>
      </c>
      <c r="E70" s="102">
        <v>225000</v>
      </c>
      <c r="F70" s="6" t="s">
        <v>118</v>
      </c>
      <c r="G70" s="119">
        <v>126</v>
      </c>
      <c r="H70" s="15">
        <f t="shared" si="0"/>
        <v>28350000</v>
      </c>
      <c r="I70" s="117"/>
      <c r="K70" s="45" t="s">
        <v>130</v>
      </c>
      <c r="L70" s="45"/>
      <c r="P70" s="33"/>
      <c r="Q70" s="47"/>
    </row>
    <row r="71" spans="1:17" x14ac:dyDescent="0.2">
      <c r="A71" s="95"/>
      <c r="B71" s="52"/>
      <c r="C71" s="6"/>
      <c r="D71" s="7"/>
      <c r="E71" s="98"/>
      <c r="F71" s="6"/>
      <c r="G71" s="14"/>
      <c r="H71" s="15"/>
      <c r="I71" s="117"/>
      <c r="K71" s="107"/>
      <c r="L71" s="45"/>
      <c r="P71" s="33"/>
      <c r="Q71" s="47"/>
    </row>
    <row r="72" spans="1:17" ht="12.75" customHeight="1" x14ac:dyDescent="0.2">
      <c r="A72" s="41"/>
      <c r="B72" s="38"/>
      <c r="C72" s="6"/>
      <c r="D72" s="46" t="s">
        <v>37</v>
      </c>
      <c r="E72" s="29"/>
      <c r="F72" s="6"/>
      <c r="G72" s="14"/>
      <c r="H72" s="15"/>
      <c r="I72" s="117"/>
      <c r="K72" s="33"/>
      <c r="P72" s="33"/>
      <c r="Q72" s="33"/>
    </row>
    <row r="73" spans="1:17" ht="12.75" customHeight="1" x14ac:dyDescent="0.2">
      <c r="A73" s="41"/>
      <c r="B73" s="38"/>
      <c r="C73" s="6"/>
      <c r="D73" s="7" t="s">
        <v>151</v>
      </c>
      <c r="E73" s="29">
        <v>1</v>
      </c>
      <c r="F73" s="6" t="s">
        <v>15</v>
      </c>
      <c r="G73" s="119">
        <v>312000</v>
      </c>
      <c r="H73" s="15">
        <f t="shared" ref="H73:H76" si="2">E73*G73</f>
        <v>312000</v>
      </c>
      <c r="I73" s="117"/>
      <c r="K73" s="33"/>
      <c r="P73" s="33"/>
      <c r="Q73" s="33"/>
    </row>
    <row r="74" spans="1:17" ht="12.75" customHeight="1" x14ac:dyDescent="0.2">
      <c r="A74" s="41"/>
      <c r="B74" s="38"/>
      <c r="C74" s="6"/>
      <c r="D74" s="7" t="s">
        <v>152</v>
      </c>
      <c r="E74" s="29">
        <v>1</v>
      </c>
      <c r="F74" s="6" t="s">
        <v>15</v>
      </c>
      <c r="G74" s="119">
        <v>60000</v>
      </c>
      <c r="H74" s="15">
        <f t="shared" si="2"/>
        <v>60000</v>
      </c>
      <c r="I74" s="117"/>
      <c r="K74" s="33"/>
      <c r="P74" s="33"/>
      <c r="Q74" s="33"/>
    </row>
    <row r="75" spans="1:17" ht="12.75" customHeight="1" x14ac:dyDescent="0.2">
      <c r="A75" s="41"/>
      <c r="B75" s="38"/>
      <c r="C75" s="6"/>
      <c r="D75" s="7" t="s">
        <v>153</v>
      </c>
      <c r="E75" s="29">
        <v>1</v>
      </c>
      <c r="F75" s="6" t="s">
        <v>15</v>
      </c>
      <c r="G75" s="119">
        <v>270000</v>
      </c>
      <c r="H75" s="15">
        <f t="shared" si="2"/>
        <v>270000</v>
      </c>
      <c r="I75" s="117"/>
      <c r="K75" s="33"/>
      <c r="P75" s="33"/>
      <c r="Q75" s="33"/>
    </row>
    <row r="76" spans="1:17" x14ac:dyDescent="0.2">
      <c r="A76" s="41"/>
      <c r="B76" s="38"/>
      <c r="C76" s="6"/>
      <c r="D76" s="7" t="s">
        <v>154</v>
      </c>
      <c r="E76" s="29">
        <v>1</v>
      </c>
      <c r="F76" s="6" t="s">
        <v>15</v>
      </c>
      <c r="G76" s="119">
        <v>110656</v>
      </c>
      <c r="H76" s="15">
        <f t="shared" si="2"/>
        <v>110656</v>
      </c>
      <c r="I76" s="117"/>
      <c r="J76" s="33">
        <f>SUM(H65:H76)</f>
        <v>189708506</v>
      </c>
      <c r="K76" s="33"/>
      <c r="P76" s="33"/>
      <c r="Q76" s="33"/>
    </row>
    <row r="77" spans="1:17" x14ac:dyDescent="0.2">
      <c r="A77" s="41"/>
      <c r="B77" s="38"/>
      <c r="C77" s="6"/>
      <c r="D77" s="7"/>
      <c r="E77" s="29"/>
      <c r="F77" s="6"/>
      <c r="G77" s="14"/>
      <c r="H77" s="15"/>
      <c r="I77" s="117"/>
      <c r="J77" s="33"/>
      <c r="K77" s="33"/>
    </row>
    <row r="78" spans="1:17" x14ac:dyDescent="0.2">
      <c r="A78" s="5"/>
      <c r="B78" s="8"/>
      <c r="C78" s="8"/>
      <c r="D78" s="9" t="s">
        <v>38</v>
      </c>
      <c r="E78" s="17">
        <v>1</v>
      </c>
      <c r="F78" s="8" t="s">
        <v>15</v>
      </c>
      <c r="G78" s="14">
        <v>28456300</v>
      </c>
      <c r="H78" s="15">
        <f>E78*G78</f>
        <v>28456300</v>
      </c>
      <c r="I78" s="117"/>
      <c r="J78" s="33">
        <f>0.15*J76</f>
        <v>28456275.899999999</v>
      </c>
      <c r="K78" s="33"/>
      <c r="P78" s="33"/>
      <c r="Q78" s="33"/>
    </row>
    <row r="79" spans="1:17" ht="13.5" thickBot="1" x14ac:dyDescent="0.25">
      <c r="A79" s="30"/>
      <c r="B79" s="10" t="s">
        <v>14</v>
      </c>
      <c r="C79" s="10" t="s">
        <v>14</v>
      </c>
      <c r="D79" s="11" t="s">
        <v>39</v>
      </c>
      <c r="E79" s="28">
        <v>1</v>
      </c>
      <c r="F79" s="10" t="s">
        <v>15</v>
      </c>
      <c r="G79" s="100">
        <v>2235080</v>
      </c>
      <c r="H79" s="101">
        <f>E79*G79</f>
        <v>2235080</v>
      </c>
      <c r="I79" s="117"/>
      <c r="J79" s="33">
        <f>0.45*J62</f>
        <v>2234751.1215702482</v>
      </c>
      <c r="K79" s="33"/>
    </row>
    <row r="80" spans="1:17" ht="13.5" thickTop="1" x14ac:dyDescent="0.2">
      <c r="A80" s="1" t="s">
        <v>33</v>
      </c>
      <c r="B80" s="48"/>
      <c r="C80" s="31" t="s">
        <v>21</v>
      </c>
      <c r="D80" s="23" t="s">
        <v>16</v>
      </c>
      <c r="E80" s="1" t="s">
        <v>17</v>
      </c>
      <c r="G80" s="12" t="s">
        <v>18</v>
      </c>
      <c r="H80" s="12">
        <v>225366000</v>
      </c>
      <c r="J80" s="33">
        <f>SUM(J62:J79)</f>
        <v>225365646.62505969</v>
      </c>
    </row>
    <row r="81" spans="3:10" ht="13.5" thickBot="1" x14ac:dyDescent="0.25">
      <c r="D81" s="24" t="s">
        <v>30</v>
      </c>
      <c r="E81" s="1" t="s">
        <v>17</v>
      </c>
      <c r="F81" s="21"/>
      <c r="G81" s="12" t="s">
        <v>18</v>
      </c>
      <c r="H81" s="36">
        <v>33834000</v>
      </c>
      <c r="I81" s="115"/>
      <c r="J81" s="33">
        <f>0.15*J80</f>
        <v>33804846.993758954</v>
      </c>
    </row>
    <row r="82" spans="3:10" x14ac:dyDescent="0.2">
      <c r="D82" s="23" t="s">
        <v>19</v>
      </c>
      <c r="E82" s="1" t="s">
        <v>17</v>
      </c>
      <c r="G82" s="12" t="s">
        <v>18</v>
      </c>
      <c r="H82" s="49">
        <v>259200000</v>
      </c>
      <c r="I82" s="49"/>
      <c r="J82" s="33">
        <f>SUM(J80:J81)</f>
        <v>259170493.61881864</v>
      </c>
    </row>
    <row r="84" spans="3:10" x14ac:dyDescent="0.2">
      <c r="C84" s="39" t="s">
        <v>32</v>
      </c>
      <c r="D84" s="31" t="s">
        <v>34</v>
      </c>
    </row>
  </sheetData>
  <mergeCells count="1">
    <mergeCell ref="G8:H8"/>
  </mergeCells>
  <printOptions horizontalCentered="1"/>
  <pageMargins left="0.25" right="0.25" top="0.63" bottom="0.5" header="0.25" footer="0.5"/>
  <pageSetup scale="86" orientation="portrait" r:id="rId1"/>
  <headerFooter alignWithMargins="0">
    <oddHeader>&amp;CNorth Carolina Department of Transportation
Preliminary Estimate&amp;R[Page]</oddHeader>
    <oddFooter>Page &amp;P of &amp;N</oddFooter>
  </headerFooter>
  <rowBreaks count="1" manualBreakCount="1">
    <brk id="6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82CE-76A8-4C9B-8611-B1894778A4C2}">
  <dimension ref="A1:Q79"/>
  <sheetViews>
    <sheetView zoomScale="110" zoomScaleNormal="110" workbookViewId="0">
      <selection activeCell="E2" sqref="E2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50.164062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4.83203125" style="12" customWidth="1"/>
    <col min="10" max="10" width="17.83203125" style="1" customWidth="1"/>
    <col min="11" max="11" width="61.6640625" style="1" bestFit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SUM(H77)</f>
        <v>227700000</v>
      </c>
      <c r="I4" s="114"/>
    </row>
    <row r="5" spans="1:11" ht="12.75" customHeight="1" x14ac:dyDescent="0.2">
      <c r="D5" s="31"/>
      <c r="G5" s="22"/>
    </row>
    <row r="6" spans="1:11" ht="12.75" customHeight="1" x14ac:dyDescent="0.35">
      <c r="A6" t="s">
        <v>5</v>
      </c>
      <c r="C6" s="16"/>
      <c r="D6" s="108" t="s">
        <v>133</v>
      </c>
      <c r="E6" s="111">
        <v>43899</v>
      </c>
      <c r="F6" s="31"/>
      <c r="G6" s="20"/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thickBot="1" x14ac:dyDescent="0.25">
      <c r="A8" t="s">
        <v>52</v>
      </c>
      <c r="C8" s="16"/>
      <c r="D8" s="45" t="s">
        <v>136</v>
      </c>
      <c r="E8" s="111">
        <v>43943</v>
      </c>
      <c r="G8" s="138" t="s">
        <v>149</v>
      </c>
      <c r="H8" s="138"/>
      <c r="I8" s="115"/>
    </row>
    <row r="9" spans="1:11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  <c r="I9" s="116"/>
    </row>
    <row r="10" spans="1:11" x14ac:dyDescent="0.2">
      <c r="A10" s="5"/>
      <c r="B10" s="38"/>
      <c r="C10" s="6"/>
      <c r="D10" s="7" t="s">
        <v>20</v>
      </c>
      <c r="E10" s="102">
        <f>339215/43560</f>
        <v>7.7873048668503211</v>
      </c>
      <c r="F10" s="6" t="s">
        <v>22</v>
      </c>
      <c r="G10" s="14">
        <v>60000</v>
      </c>
      <c r="H10" s="15">
        <f>E10*G10</f>
        <v>467238.29201101925</v>
      </c>
      <c r="I10" s="117"/>
      <c r="K10" s="45"/>
    </row>
    <row r="11" spans="1:11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19">
        <v>20</v>
      </c>
      <c r="H11" s="15">
        <f t="shared" ref="H11:H71" si="0">E11*G11</f>
        <v>50000</v>
      </c>
      <c r="I11" s="117"/>
    </row>
    <row r="12" spans="1:11" x14ac:dyDescent="0.2">
      <c r="A12" s="5"/>
      <c r="B12" s="38"/>
      <c r="C12" s="6"/>
      <c r="D12" s="94" t="s">
        <v>97</v>
      </c>
      <c r="E12" s="102">
        <v>7500</v>
      </c>
      <c r="F12" s="6" t="s">
        <v>23</v>
      </c>
      <c r="G12" s="119">
        <v>30</v>
      </c>
      <c r="H12" s="15">
        <f t="shared" si="0"/>
        <v>225000</v>
      </c>
      <c r="I12" s="117"/>
    </row>
    <row r="13" spans="1:11" x14ac:dyDescent="0.2">
      <c r="A13" s="5"/>
      <c r="B13" s="38"/>
      <c r="C13" s="6"/>
      <c r="D13" s="7" t="s">
        <v>45</v>
      </c>
      <c r="E13" s="102">
        <f>236787.51/9</f>
        <v>26309.723333333335</v>
      </c>
      <c r="F13" s="6" t="s">
        <v>24</v>
      </c>
      <c r="G13" s="119">
        <v>7.25</v>
      </c>
      <c r="H13" s="15">
        <f t="shared" si="0"/>
        <v>190745.49416666667</v>
      </c>
      <c r="I13" s="117"/>
      <c r="K13" s="45"/>
    </row>
    <row r="14" spans="1:11" x14ac:dyDescent="0.2">
      <c r="A14" s="5"/>
      <c r="B14" s="38"/>
      <c r="C14" s="6"/>
      <c r="D14" s="7"/>
      <c r="E14" s="103"/>
      <c r="F14" s="6"/>
      <c r="G14" s="14"/>
      <c r="H14" s="15"/>
      <c r="I14" s="117"/>
    </row>
    <row r="15" spans="1:11" x14ac:dyDescent="0.2">
      <c r="A15" s="5"/>
      <c r="B15" s="38"/>
      <c r="C15" s="6"/>
      <c r="D15" s="46" t="s">
        <v>31</v>
      </c>
      <c r="E15" s="102"/>
      <c r="F15" s="6"/>
      <c r="G15" s="14"/>
      <c r="H15" s="15"/>
      <c r="I15" s="117"/>
    </row>
    <row r="16" spans="1:11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  <c r="I16" s="117"/>
    </row>
    <row r="17" spans="1:11" x14ac:dyDescent="0.2">
      <c r="A17" s="5"/>
      <c r="B17" s="38"/>
      <c r="C17" s="6"/>
      <c r="D17" s="7" t="s">
        <v>98</v>
      </c>
      <c r="E17" s="102">
        <v>0.14000000000000001</v>
      </c>
      <c r="F17" s="6" t="s">
        <v>21</v>
      </c>
      <c r="G17" s="14">
        <v>975000</v>
      </c>
      <c r="H17" s="15">
        <f t="shared" si="0"/>
        <v>136500</v>
      </c>
      <c r="I17" s="117"/>
    </row>
    <row r="18" spans="1:11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I18" s="117"/>
      <c r="K18" s="45"/>
    </row>
    <row r="19" spans="1:11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I19" s="117"/>
      <c r="K19" s="93"/>
    </row>
    <row r="20" spans="1:11" x14ac:dyDescent="0.2">
      <c r="A20" s="5"/>
      <c r="B20" s="38"/>
      <c r="C20" s="6"/>
      <c r="D20" s="7" t="s">
        <v>53</v>
      </c>
      <c r="E20" s="102">
        <v>0.11600000000000001</v>
      </c>
      <c r="F20" s="6" t="s">
        <v>21</v>
      </c>
      <c r="G20" s="14">
        <v>450000</v>
      </c>
      <c r="H20" s="15">
        <f t="shared" si="0"/>
        <v>52200</v>
      </c>
      <c r="I20" s="117"/>
    </row>
    <row r="21" spans="1:11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I21" s="117"/>
      <c r="K21" s="45"/>
    </row>
    <row r="22" spans="1:11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  <c r="I22" s="117"/>
    </row>
    <row r="23" spans="1:11" x14ac:dyDescent="0.2">
      <c r="A23" s="5"/>
      <c r="B23" s="38"/>
      <c r="C23" s="6"/>
      <c r="D23" s="7" t="s">
        <v>46</v>
      </c>
      <c r="E23" s="102">
        <v>0.39600000000000002</v>
      </c>
      <c r="F23" s="6" t="s">
        <v>21</v>
      </c>
      <c r="G23" s="14">
        <v>250000</v>
      </c>
      <c r="H23" s="15">
        <f t="shared" si="0"/>
        <v>99000</v>
      </c>
      <c r="I23" s="117"/>
    </row>
    <row r="24" spans="1:11" x14ac:dyDescent="0.2">
      <c r="A24" s="5"/>
      <c r="B24" s="38"/>
      <c r="C24" s="6"/>
      <c r="D24" s="7" t="s">
        <v>100</v>
      </c>
      <c r="E24" s="102">
        <v>0</v>
      </c>
      <c r="F24" s="6" t="s">
        <v>21</v>
      </c>
      <c r="G24" s="14">
        <v>0</v>
      </c>
      <c r="H24" s="15">
        <f t="shared" si="0"/>
        <v>0</v>
      </c>
      <c r="I24" s="117"/>
    </row>
    <row r="25" spans="1:11" x14ac:dyDescent="0.2">
      <c r="A25" s="5"/>
      <c r="B25" s="38"/>
      <c r="C25" s="6"/>
      <c r="D25" s="7"/>
      <c r="E25" s="104"/>
      <c r="F25" s="6"/>
      <c r="G25" s="14"/>
      <c r="H25" s="15"/>
      <c r="I25" s="117"/>
    </row>
    <row r="26" spans="1:11" x14ac:dyDescent="0.2">
      <c r="A26" s="5"/>
      <c r="B26" s="38"/>
      <c r="C26" s="6"/>
      <c r="D26" s="7" t="s">
        <v>25</v>
      </c>
      <c r="E26" s="103">
        <f>ROUND(E29*1.1, -2)</f>
        <v>14000</v>
      </c>
      <c r="F26" s="6" t="s">
        <v>24</v>
      </c>
      <c r="G26" s="14">
        <v>3</v>
      </c>
      <c r="H26" s="15">
        <f t="shared" si="0"/>
        <v>42000</v>
      </c>
      <c r="I26" s="117"/>
    </row>
    <row r="27" spans="1:11" x14ac:dyDescent="0.2">
      <c r="A27" s="5"/>
      <c r="B27" s="38"/>
      <c r="C27" s="6"/>
      <c r="D27" s="7"/>
      <c r="E27" s="103"/>
      <c r="F27" s="6"/>
      <c r="G27" s="14"/>
      <c r="H27" s="15"/>
      <c r="I27" s="117"/>
    </row>
    <row r="28" spans="1:11" x14ac:dyDescent="0.2">
      <c r="A28" s="5"/>
      <c r="B28" s="38"/>
      <c r="C28" s="6"/>
      <c r="D28" s="46" t="s">
        <v>40</v>
      </c>
      <c r="E28" s="103"/>
      <c r="F28" s="6"/>
      <c r="G28" s="14"/>
      <c r="H28" s="15"/>
      <c r="I28" s="117"/>
    </row>
    <row r="29" spans="1:11" x14ac:dyDescent="0.2">
      <c r="A29" s="5"/>
      <c r="B29" s="38"/>
      <c r="C29" s="6"/>
      <c r="D29" s="7" t="s">
        <v>47</v>
      </c>
      <c r="E29" s="103">
        <f>114425/9</f>
        <v>12713.888888888889</v>
      </c>
      <c r="F29" s="6" t="s">
        <v>24</v>
      </c>
      <c r="G29" s="14">
        <v>75</v>
      </c>
      <c r="H29" s="15">
        <f t="shared" si="0"/>
        <v>953541.66666666663</v>
      </c>
      <c r="I29" s="117"/>
      <c r="K29" s="45"/>
    </row>
    <row r="30" spans="1:11" x14ac:dyDescent="0.2">
      <c r="A30" s="5"/>
      <c r="B30" s="38"/>
      <c r="C30" s="6"/>
      <c r="D30" s="7" t="s">
        <v>48</v>
      </c>
      <c r="E30" s="103">
        <f>47726/9</f>
        <v>5302.8888888888887</v>
      </c>
      <c r="F30" s="6" t="s">
        <v>24</v>
      </c>
      <c r="G30" s="14">
        <v>20</v>
      </c>
      <c r="H30" s="15">
        <f t="shared" si="0"/>
        <v>106057.77777777778</v>
      </c>
      <c r="I30" s="117"/>
      <c r="K30" s="45"/>
    </row>
    <row r="31" spans="1:11" x14ac:dyDescent="0.2">
      <c r="A31" s="5"/>
      <c r="B31" s="38"/>
      <c r="C31" s="6"/>
      <c r="D31" s="7"/>
      <c r="E31" s="103"/>
      <c r="F31" s="6"/>
      <c r="G31" s="14"/>
      <c r="H31" s="15"/>
      <c r="I31" s="117"/>
      <c r="K31" s="93"/>
    </row>
    <row r="32" spans="1:11" x14ac:dyDescent="0.2">
      <c r="A32" s="95"/>
      <c r="B32" s="52"/>
      <c r="C32" s="6"/>
      <c r="D32" s="7" t="s">
        <v>105</v>
      </c>
      <c r="E32" s="103">
        <v>4162</v>
      </c>
      <c r="F32" s="6" t="s">
        <v>27</v>
      </c>
      <c r="G32" s="14">
        <v>28</v>
      </c>
      <c r="H32" s="15">
        <f t="shared" si="0"/>
        <v>116536</v>
      </c>
      <c r="I32" s="117"/>
      <c r="K32" s="45"/>
    </row>
    <row r="33" spans="1:17" x14ac:dyDescent="0.2">
      <c r="A33" s="95"/>
      <c r="B33" s="52"/>
      <c r="C33" s="6"/>
      <c r="D33" s="7"/>
      <c r="E33" s="103"/>
      <c r="F33" s="6"/>
      <c r="G33" s="14"/>
      <c r="H33" s="15"/>
      <c r="I33" s="117"/>
      <c r="K33" s="93"/>
    </row>
    <row r="34" spans="1:17" x14ac:dyDescent="0.2">
      <c r="A34" s="95"/>
      <c r="B34" s="52"/>
      <c r="C34" s="6"/>
      <c r="D34" s="7" t="s">
        <v>129</v>
      </c>
      <c r="E34" s="103">
        <f>18937/9</f>
        <v>2104.1111111111113</v>
      </c>
      <c r="F34" s="6" t="s">
        <v>24</v>
      </c>
      <c r="G34" s="14">
        <v>48</v>
      </c>
      <c r="H34" s="15">
        <f t="shared" si="0"/>
        <v>100997.33333333334</v>
      </c>
      <c r="I34" s="117"/>
      <c r="K34" s="45"/>
    </row>
    <row r="35" spans="1:17" x14ac:dyDescent="0.2">
      <c r="A35" s="95"/>
      <c r="B35" s="52"/>
      <c r="C35" s="6"/>
      <c r="D35" s="7"/>
      <c r="E35" s="103"/>
      <c r="F35" s="6"/>
      <c r="G35" s="14"/>
      <c r="H35" s="15"/>
      <c r="I35" s="117"/>
      <c r="K35" s="93"/>
    </row>
    <row r="36" spans="1:17" x14ac:dyDescent="0.2">
      <c r="A36" s="5"/>
      <c r="B36" s="38"/>
      <c r="C36" s="6"/>
      <c r="D36" s="46" t="s">
        <v>42</v>
      </c>
      <c r="E36" s="103"/>
      <c r="F36" s="6"/>
      <c r="G36" s="14"/>
      <c r="H36" s="15"/>
      <c r="I36" s="117"/>
      <c r="K36" s="93"/>
    </row>
    <row r="37" spans="1:17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1.25</v>
      </c>
      <c r="H37" s="15">
        <f t="shared" si="0"/>
        <v>7125</v>
      </c>
      <c r="I37" s="117"/>
    </row>
    <row r="38" spans="1:17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24</v>
      </c>
      <c r="H38" s="15">
        <f t="shared" si="0"/>
        <v>108000</v>
      </c>
      <c r="I38" s="117"/>
      <c r="K38" s="93"/>
    </row>
    <row r="39" spans="1:17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2100</v>
      </c>
      <c r="H39" s="15">
        <f t="shared" si="0"/>
        <v>25200</v>
      </c>
      <c r="I39" s="117"/>
    </row>
    <row r="40" spans="1:17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3500</v>
      </c>
      <c r="H40" s="15">
        <f t="shared" si="0"/>
        <v>42000</v>
      </c>
      <c r="I40" s="117"/>
    </row>
    <row r="41" spans="1:17" x14ac:dyDescent="0.2">
      <c r="A41" s="5"/>
      <c r="B41" s="38"/>
      <c r="C41" s="6"/>
      <c r="D41" s="7"/>
      <c r="E41" s="97"/>
      <c r="F41" s="6"/>
      <c r="G41" s="14"/>
      <c r="H41" s="15"/>
      <c r="I41" s="118"/>
      <c r="K41" s="93"/>
    </row>
    <row r="42" spans="1:17" x14ac:dyDescent="0.2">
      <c r="A42" s="5"/>
      <c r="B42" s="38"/>
      <c r="C42" s="6"/>
      <c r="D42" s="7" t="s">
        <v>26</v>
      </c>
      <c r="E42" s="103">
        <f>610405.6/43560</f>
        <v>14.012984389348025</v>
      </c>
      <c r="F42" s="6" t="s">
        <v>22</v>
      </c>
      <c r="G42" s="14">
        <v>46000</v>
      </c>
      <c r="H42" s="15">
        <f t="shared" si="0"/>
        <v>644597.28191000922</v>
      </c>
      <c r="I42" s="117"/>
      <c r="K42" s="45"/>
    </row>
    <row r="43" spans="1:17" x14ac:dyDescent="0.2">
      <c r="A43" s="5"/>
      <c r="B43" s="38"/>
      <c r="C43" s="6"/>
      <c r="D43" s="7"/>
      <c r="E43" s="99"/>
      <c r="F43" s="6"/>
      <c r="G43" s="14"/>
      <c r="H43" s="15"/>
      <c r="I43" s="117"/>
    </row>
    <row r="44" spans="1:17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550000</v>
      </c>
      <c r="H44" s="15">
        <f t="shared" si="0"/>
        <v>550000</v>
      </c>
      <c r="I44" s="117"/>
    </row>
    <row r="45" spans="1:17" x14ac:dyDescent="0.2">
      <c r="A45" s="5"/>
      <c r="B45" s="38"/>
      <c r="C45" s="6"/>
      <c r="D45" s="7"/>
      <c r="E45" s="99"/>
      <c r="F45" s="6"/>
      <c r="G45" s="14"/>
      <c r="H45" s="15"/>
      <c r="I45" s="117"/>
      <c r="P45" s="32"/>
      <c r="Q45" s="47"/>
    </row>
    <row r="46" spans="1:17" x14ac:dyDescent="0.2">
      <c r="A46" s="5"/>
      <c r="B46" s="38"/>
      <c r="C46" s="6"/>
      <c r="D46" s="7" t="s">
        <v>110</v>
      </c>
      <c r="E46" s="97">
        <v>2</v>
      </c>
      <c r="F46" s="6" t="s">
        <v>35</v>
      </c>
      <c r="G46" s="14">
        <v>200000</v>
      </c>
      <c r="H46" s="15">
        <f t="shared" si="0"/>
        <v>400000</v>
      </c>
      <c r="I46" s="117"/>
      <c r="K46" s="93"/>
      <c r="P46" s="32"/>
      <c r="Q46" s="47"/>
    </row>
    <row r="47" spans="1:17" x14ac:dyDescent="0.2">
      <c r="A47" s="5"/>
      <c r="B47" s="38"/>
      <c r="C47" s="6"/>
      <c r="D47" s="7"/>
      <c r="E47" s="97"/>
      <c r="F47" s="6"/>
      <c r="G47" s="14"/>
      <c r="H47" s="15"/>
      <c r="I47" s="117"/>
      <c r="K47" s="93"/>
      <c r="P47" s="32"/>
      <c r="Q47" s="47"/>
    </row>
    <row r="48" spans="1:17" x14ac:dyDescent="0.2">
      <c r="A48" s="5"/>
      <c r="B48" s="38"/>
      <c r="C48" s="6"/>
      <c r="D48" s="46" t="s">
        <v>107</v>
      </c>
      <c r="E48" s="97"/>
      <c r="F48" s="6"/>
      <c r="G48" s="14"/>
      <c r="H48" s="15"/>
      <c r="I48" s="117"/>
      <c r="K48" s="93"/>
      <c r="P48" s="32"/>
      <c r="Q48" s="47"/>
    </row>
    <row r="49" spans="1:17" x14ac:dyDescent="0.2">
      <c r="A49" s="5"/>
      <c r="B49" s="38"/>
      <c r="C49" s="6"/>
      <c r="D49" s="7" t="s">
        <v>128</v>
      </c>
      <c r="E49" s="97">
        <v>1</v>
      </c>
      <c r="F49" s="6" t="s">
        <v>35</v>
      </c>
      <c r="G49" s="14">
        <v>400000</v>
      </c>
      <c r="H49" s="15">
        <f t="shared" si="0"/>
        <v>400000</v>
      </c>
      <c r="I49" s="117"/>
      <c r="K49" s="93"/>
      <c r="P49" s="32"/>
      <c r="Q49" s="47"/>
    </row>
    <row r="50" spans="1:17" x14ac:dyDescent="0.2">
      <c r="A50" s="95"/>
      <c r="B50" s="52"/>
      <c r="C50" s="6"/>
      <c r="D50" s="7" t="s">
        <v>109</v>
      </c>
      <c r="E50" s="102">
        <v>3</v>
      </c>
      <c r="F50" s="6" t="s">
        <v>35</v>
      </c>
      <c r="G50" s="119">
        <v>8500</v>
      </c>
      <c r="H50" s="15">
        <f t="shared" ref="H50" si="1">E50*G50</f>
        <v>25500</v>
      </c>
      <c r="I50" s="117"/>
      <c r="K50" s="45"/>
      <c r="P50" s="33"/>
      <c r="Q50" s="47"/>
    </row>
    <row r="51" spans="1:17" x14ac:dyDescent="0.2">
      <c r="A51" s="5"/>
      <c r="B51" s="38"/>
      <c r="C51" s="6"/>
      <c r="D51" s="7"/>
      <c r="E51" s="99"/>
      <c r="F51" s="6"/>
      <c r="G51" s="14"/>
      <c r="H51" s="15"/>
      <c r="I51" s="117"/>
      <c r="P51" s="32"/>
      <c r="Q51" s="47"/>
    </row>
    <row r="52" spans="1:17" x14ac:dyDescent="0.2">
      <c r="A52" s="5"/>
      <c r="B52" s="38"/>
      <c r="C52" s="6"/>
      <c r="D52" s="46" t="s">
        <v>29</v>
      </c>
      <c r="E52" s="98"/>
      <c r="F52" s="6"/>
      <c r="G52" s="14"/>
      <c r="H52" s="15"/>
      <c r="I52" s="117"/>
      <c r="K52" s="93"/>
      <c r="P52" s="32"/>
      <c r="Q52" s="47"/>
    </row>
    <row r="53" spans="1:17" x14ac:dyDescent="0.2">
      <c r="A53" s="5"/>
      <c r="B53" s="38"/>
      <c r="C53" s="6"/>
      <c r="D53" s="7" t="s">
        <v>99</v>
      </c>
      <c r="E53" s="98">
        <f t="shared" ref="E53:E59" si="2">E16</f>
        <v>0</v>
      </c>
      <c r="F53" s="6" t="s">
        <v>21</v>
      </c>
      <c r="G53" s="14">
        <v>0</v>
      </c>
      <c r="H53" s="15">
        <f t="shared" si="0"/>
        <v>0</v>
      </c>
      <c r="I53" s="117"/>
      <c r="P53" s="33"/>
      <c r="Q53" s="33"/>
    </row>
    <row r="54" spans="1:17" x14ac:dyDescent="0.2">
      <c r="A54" s="5"/>
      <c r="B54" s="38"/>
      <c r="C54" s="6"/>
      <c r="D54" s="7" t="s">
        <v>98</v>
      </c>
      <c r="E54" s="98">
        <f t="shared" si="2"/>
        <v>0.14000000000000001</v>
      </c>
      <c r="F54" s="6" t="s">
        <v>21</v>
      </c>
      <c r="G54" s="14">
        <v>60000</v>
      </c>
      <c r="H54" s="15">
        <f t="shared" si="0"/>
        <v>8400</v>
      </c>
      <c r="I54" s="117"/>
      <c r="P54" s="33"/>
      <c r="Q54" s="33"/>
    </row>
    <row r="55" spans="1:17" x14ac:dyDescent="0.2">
      <c r="A55" s="5"/>
      <c r="B55" s="38"/>
      <c r="C55" s="6"/>
      <c r="D55" s="7" t="s">
        <v>103</v>
      </c>
      <c r="E55" s="98">
        <f t="shared" si="2"/>
        <v>0</v>
      </c>
      <c r="F55" s="6" t="s">
        <v>21</v>
      </c>
      <c r="G55" s="14">
        <v>0</v>
      </c>
      <c r="H55" s="15">
        <f t="shared" si="0"/>
        <v>0</v>
      </c>
      <c r="I55" s="117"/>
      <c r="K55" s="45"/>
      <c r="P55" s="33"/>
      <c r="Q55" s="33"/>
    </row>
    <row r="56" spans="1:17" x14ac:dyDescent="0.2">
      <c r="A56" s="5"/>
      <c r="B56" s="38"/>
      <c r="C56" s="6"/>
      <c r="D56" s="7" t="s">
        <v>51</v>
      </c>
      <c r="E56" s="98">
        <f t="shared" si="2"/>
        <v>0</v>
      </c>
      <c r="F56" s="6" t="s">
        <v>21</v>
      </c>
      <c r="G56" s="14">
        <v>0</v>
      </c>
      <c r="H56" s="15">
        <f t="shared" si="0"/>
        <v>0</v>
      </c>
      <c r="I56" s="117"/>
      <c r="P56" s="33"/>
      <c r="Q56" s="33"/>
    </row>
    <row r="57" spans="1:17" x14ac:dyDescent="0.2">
      <c r="A57" s="5"/>
      <c r="B57" s="38"/>
      <c r="C57" s="6"/>
      <c r="D57" s="7" t="s">
        <v>53</v>
      </c>
      <c r="E57" s="98">
        <f t="shared" si="2"/>
        <v>0.11600000000000001</v>
      </c>
      <c r="F57" s="6" t="s">
        <v>21</v>
      </c>
      <c r="G57" s="14">
        <v>30000</v>
      </c>
      <c r="H57" s="15">
        <f t="shared" si="0"/>
        <v>3480</v>
      </c>
      <c r="I57" s="117"/>
      <c r="P57" s="33"/>
      <c r="Q57" s="33"/>
    </row>
    <row r="58" spans="1:17" x14ac:dyDescent="0.2">
      <c r="A58" s="5"/>
      <c r="B58" s="38"/>
      <c r="C58" s="6"/>
      <c r="D58" s="7" t="s">
        <v>49</v>
      </c>
      <c r="E58" s="98">
        <f t="shared" si="2"/>
        <v>0</v>
      </c>
      <c r="F58" s="6" t="s">
        <v>21</v>
      </c>
      <c r="G58" s="14">
        <v>0</v>
      </c>
      <c r="H58" s="15">
        <f t="shared" si="0"/>
        <v>0</v>
      </c>
      <c r="I58" s="117"/>
      <c r="P58" s="33"/>
      <c r="Q58" s="33"/>
    </row>
    <row r="59" spans="1:17" x14ac:dyDescent="0.2">
      <c r="A59" s="5"/>
      <c r="B59" s="38"/>
      <c r="C59" s="6"/>
      <c r="D59" s="7" t="s">
        <v>54</v>
      </c>
      <c r="E59" s="98">
        <f t="shared" si="2"/>
        <v>0</v>
      </c>
      <c r="F59" s="6" t="s">
        <v>21</v>
      </c>
      <c r="G59" s="14">
        <v>0</v>
      </c>
      <c r="H59" s="15">
        <f t="shared" si="0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46</v>
      </c>
      <c r="E60" s="98">
        <v>0</v>
      </c>
      <c r="F60" s="6" t="s">
        <v>21</v>
      </c>
      <c r="G60" s="14">
        <v>0</v>
      </c>
      <c r="H60" s="15">
        <f t="shared" si="0"/>
        <v>0</v>
      </c>
      <c r="I60" s="117"/>
      <c r="P60" s="33"/>
      <c r="Q60" s="33"/>
    </row>
    <row r="61" spans="1:17" x14ac:dyDescent="0.2">
      <c r="A61" s="5"/>
      <c r="B61" s="38"/>
      <c r="C61" s="6"/>
      <c r="D61" s="7" t="s">
        <v>100</v>
      </c>
      <c r="E61" s="98">
        <f>E24</f>
        <v>0</v>
      </c>
      <c r="F61" s="6" t="s">
        <v>21</v>
      </c>
      <c r="G61" s="14">
        <v>0</v>
      </c>
      <c r="H61" s="15">
        <f t="shared" si="0"/>
        <v>0</v>
      </c>
      <c r="I61" s="117"/>
      <c r="J61" s="33">
        <f>SUM(H10:H61)</f>
        <v>4754118.8458654732</v>
      </c>
      <c r="P61" s="33"/>
      <c r="Q61" s="33"/>
    </row>
    <row r="62" spans="1:17" x14ac:dyDescent="0.2">
      <c r="A62" s="5"/>
      <c r="B62" s="38"/>
      <c r="C62" s="6"/>
      <c r="D62" s="7"/>
      <c r="E62" s="98"/>
      <c r="F62" s="6"/>
      <c r="G62" s="14"/>
      <c r="H62" s="15"/>
      <c r="I62" s="117"/>
      <c r="P62" s="33"/>
      <c r="Q62" s="33"/>
    </row>
    <row r="63" spans="1:17" x14ac:dyDescent="0.2">
      <c r="A63" s="95"/>
      <c r="B63" s="52"/>
      <c r="C63" s="6"/>
      <c r="D63" s="46" t="s">
        <v>104</v>
      </c>
      <c r="E63" s="98"/>
      <c r="F63" s="6"/>
      <c r="G63" s="14"/>
      <c r="H63" s="15"/>
      <c r="I63" s="117"/>
      <c r="K63" s="93"/>
      <c r="P63" s="33"/>
      <c r="Q63" s="33"/>
    </row>
    <row r="64" spans="1:17" x14ac:dyDescent="0.2">
      <c r="A64" s="95"/>
      <c r="B64" s="52"/>
      <c r="C64" s="6"/>
      <c r="D64" s="7" t="s">
        <v>137</v>
      </c>
      <c r="E64" s="98">
        <v>1</v>
      </c>
      <c r="F64" s="6" t="s">
        <v>35</v>
      </c>
      <c r="G64" s="119">
        <v>1980000</v>
      </c>
      <c r="H64" s="15">
        <f t="shared" si="0"/>
        <v>1980000</v>
      </c>
      <c r="I64" s="117"/>
      <c r="K64" s="45"/>
      <c r="L64" s="45"/>
      <c r="P64" s="33"/>
      <c r="Q64" s="47"/>
    </row>
    <row r="65" spans="1:17" x14ac:dyDescent="0.2">
      <c r="A65" s="95"/>
      <c r="B65" s="52"/>
      <c r="C65" s="6"/>
      <c r="D65" s="7" t="s">
        <v>145</v>
      </c>
      <c r="E65" s="98">
        <v>1</v>
      </c>
      <c r="F65" s="6" t="s">
        <v>35</v>
      </c>
      <c r="G65" s="119">
        <v>16800000</v>
      </c>
      <c r="H65" s="15">
        <f t="shared" si="0"/>
        <v>16800000</v>
      </c>
      <c r="I65" s="117"/>
      <c r="K65" s="45"/>
      <c r="L65" s="45"/>
      <c r="P65" s="33"/>
      <c r="Q65" s="47"/>
    </row>
    <row r="66" spans="1:17" x14ac:dyDescent="0.2">
      <c r="A66" s="95"/>
      <c r="B66" s="52"/>
      <c r="C66" s="6"/>
      <c r="D66" s="7"/>
      <c r="E66" s="98"/>
      <c r="F66" s="6"/>
      <c r="G66" s="14"/>
      <c r="H66" s="15"/>
      <c r="I66" s="117"/>
      <c r="K66" s="45"/>
      <c r="L66" s="45"/>
      <c r="P66" s="33"/>
      <c r="Q66" s="47"/>
    </row>
    <row r="67" spans="1:17" x14ac:dyDescent="0.2">
      <c r="A67" s="95"/>
      <c r="B67" s="52"/>
      <c r="C67" s="6"/>
      <c r="D67" s="7" t="s">
        <v>141</v>
      </c>
      <c r="E67" s="102">
        <v>151470</v>
      </c>
      <c r="F67" s="6" t="s">
        <v>118</v>
      </c>
      <c r="G67" s="14">
        <v>555</v>
      </c>
      <c r="H67" s="15">
        <f t="shared" si="0"/>
        <v>84065850</v>
      </c>
      <c r="I67" s="117"/>
      <c r="K67" s="45" t="s">
        <v>130</v>
      </c>
      <c r="L67" s="45"/>
      <c r="P67" s="33"/>
      <c r="Q67" s="47"/>
    </row>
    <row r="68" spans="1:17" x14ac:dyDescent="0.2">
      <c r="A68" s="95"/>
      <c r="B68" s="52"/>
      <c r="C68" s="6"/>
      <c r="D68" s="7" t="s">
        <v>138</v>
      </c>
      <c r="E68" s="98">
        <v>497850</v>
      </c>
      <c r="F68" s="6" t="s">
        <v>118</v>
      </c>
      <c r="G68" s="119">
        <v>126</v>
      </c>
      <c r="H68" s="15">
        <f t="shared" si="0"/>
        <v>62729100</v>
      </c>
      <c r="I68" s="117"/>
      <c r="K68" s="45" t="s">
        <v>130</v>
      </c>
      <c r="L68" s="45"/>
      <c r="P68" s="33"/>
      <c r="Q68" s="47"/>
    </row>
    <row r="69" spans="1:17" x14ac:dyDescent="0.2">
      <c r="A69" s="95"/>
      <c r="B69" s="52"/>
      <c r="C69" s="6"/>
      <c r="D69" s="7"/>
      <c r="E69" s="98"/>
      <c r="F69" s="6"/>
      <c r="G69" s="14"/>
      <c r="H69" s="15"/>
      <c r="I69" s="117"/>
      <c r="K69" s="45"/>
      <c r="L69" s="45"/>
      <c r="P69" s="33"/>
      <c r="Q69" s="47"/>
    </row>
    <row r="70" spans="1:17" ht="12.75" customHeight="1" x14ac:dyDescent="0.2">
      <c r="A70" s="41"/>
      <c r="B70" s="38"/>
      <c r="C70" s="6"/>
      <c r="D70" s="46" t="s">
        <v>37</v>
      </c>
      <c r="E70" s="29"/>
      <c r="F70" s="6"/>
      <c r="G70" s="14"/>
      <c r="H70" s="15"/>
      <c r="I70" s="117"/>
      <c r="K70" s="33"/>
      <c r="P70" s="33"/>
      <c r="Q70" s="33"/>
    </row>
    <row r="71" spans="1:17" x14ac:dyDescent="0.2">
      <c r="A71" s="41"/>
      <c r="B71" s="38"/>
      <c r="C71" s="6"/>
      <c r="D71" s="7" t="s">
        <v>135</v>
      </c>
      <c r="E71" s="29">
        <v>1</v>
      </c>
      <c r="F71" s="6" t="s">
        <v>15</v>
      </c>
      <c r="G71" s="119">
        <v>585064</v>
      </c>
      <c r="H71" s="15">
        <f t="shared" si="0"/>
        <v>585064</v>
      </c>
      <c r="I71" s="117"/>
      <c r="J71" s="33">
        <f>SUM(H64:H71)</f>
        <v>166160014</v>
      </c>
      <c r="K71" s="33"/>
      <c r="P71" s="33"/>
      <c r="Q71" s="33"/>
    </row>
    <row r="72" spans="1:17" x14ac:dyDescent="0.2">
      <c r="A72" s="41"/>
      <c r="B72" s="38"/>
      <c r="C72" s="6"/>
      <c r="D72" s="7"/>
      <c r="E72" s="29"/>
      <c r="F72" s="6"/>
      <c r="G72" s="14"/>
      <c r="H72" s="15"/>
      <c r="I72" s="117"/>
      <c r="K72" s="33"/>
    </row>
    <row r="73" spans="1:17" x14ac:dyDescent="0.2">
      <c r="A73" s="5"/>
      <c r="B73" s="8"/>
      <c r="C73" s="8"/>
      <c r="D73" s="9" t="s">
        <v>38</v>
      </c>
      <c r="E73" s="17">
        <v>1</v>
      </c>
      <c r="F73" s="8" t="s">
        <v>15</v>
      </c>
      <c r="G73" s="14">
        <v>24924100</v>
      </c>
      <c r="H73" s="15">
        <f>E73*G73</f>
        <v>24924100</v>
      </c>
      <c r="I73" s="117"/>
      <c r="J73" s="33">
        <f>0.15*J71</f>
        <v>24924002.099999998</v>
      </c>
      <c r="K73" s="33"/>
      <c r="P73" s="33"/>
      <c r="Q73" s="33"/>
    </row>
    <row r="74" spans="1:17" ht="13.5" thickBot="1" x14ac:dyDescent="0.25">
      <c r="A74" s="30"/>
      <c r="B74" s="10" t="s">
        <v>14</v>
      </c>
      <c r="C74" s="10" t="s">
        <v>14</v>
      </c>
      <c r="D74" s="11" t="s">
        <v>39</v>
      </c>
      <c r="E74" s="28">
        <v>1</v>
      </c>
      <c r="F74" s="10" t="s">
        <v>15</v>
      </c>
      <c r="G74" s="100">
        <v>2139767</v>
      </c>
      <c r="H74" s="101">
        <f>E74*G74</f>
        <v>2139767</v>
      </c>
      <c r="I74" s="117"/>
      <c r="J74" s="33">
        <f>0.45*J61</f>
        <v>2139353.4806394628</v>
      </c>
      <c r="K74" s="33"/>
    </row>
    <row r="75" spans="1:17" ht="13.5" thickTop="1" x14ac:dyDescent="0.2">
      <c r="A75" s="1" t="s">
        <v>33</v>
      </c>
      <c r="B75" s="48"/>
      <c r="C75" s="31" t="s">
        <v>21</v>
      </c>
      <c r="D75" s="23" t="s">
        <v>16</v>
      </c>
      <c r="E75" s="1" t="s">
        <v>17</v>
      </c>
      <c r="G75" s="12" t="s">
        <v>18</v>
      </c>
      <c r="H75" s="12">
        <v>197978000</v>
      </c>
      <c r="J75" s="33">
        <f>SUM(J61:J74)</f>
        <v>197977488.42650494</v>
      </c>
    </row>
    <row r="76" spans="1:17" ht="13.5" thickBot="1" x14ac:dyDescent="0.25">
      <c r="D76" s="24" t="s">
        <v>30</v>
      </c>
      <c r="E76" s="1" t="s">
        <v>17</v>
      </c>
      <c r="F76" s="21"/>
      <c r="G76" s="12" t="s">
        <v>18</v>
      </c>
      <c r="H76" s="36">
        <v>29722000</v>
      </c>
      <c r="I76" s="115"/>
      <c r="J76" s="33">
        <f>0.15*J75</f>
        <v>29696623.263975739</v>
      </c>
    </row>
    <row r="77" spans="1:17" x14ac:dyDescent="0.2">
      <c r="D77" s="23" t="s">
        <v>19</v>
      </c>
      <c r="E77" s="1" t="s">
        <v>17</v>
      </c>
      <c r="G77" s="12" t="s">
        <v>18</v>
      </c>
      <c r="H77" s="49">
        <v>227700000</v>
      </c>
      <c r="I77" s="49"/>
      <c r="J77" s="33">
        <f>SUM(J75:J76)</f>
        <v>227674111.69048068</v>
      </c>
    </row>
    <row r="79" spans="1:17" x14ac:dyDescent="0.2">
      <c r="C79" s="39" t="s">
        <v>32</v>
      </c>
      <c r="D79" s="31" t="s">
        <v>34</v>
      </c>
    </row>
  </sheetData>
  <mergeCells count="1">
    <mergeCell ref="G8:H8"/>
  </mergeCells>
  <printOptions horizontalCentered="1"/>
  <pageMargins left="0.25" right="0.25" top="0.63" bottom="0.5" header="0.25" footer="0.5"/>
  <pageSetup scale="88" orientation="portrait" r:id="rId1"/>
  <headerFooter alignWithMargins="0">
    <oddHeader>&amp;CNorth Carolina Department of Transportation
Preliminary Estimate&amp;R[Page]</oddHeader>
    <oddFooter>Page &amp;P of &amp;N</oddFooter>
  </headerFooter>
  <rowBreaks count="1" manualBreakCount="1">
    <brk id="6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795B8-CE87-4682-B60C-A40A7BEE8329}">
  <dimension ref="A1:Q79"/>
  <sheetViews>
    <sheetView zoomScale="110" zoomScaleNormal="110" workbookViewId="0">
      <selection activeCell="E2" sqref="E2"/>
    </sheetView>
  </sheetViews>
  <sheetFormatPr defaultColWidth="9.33203125" defaultRowHeight="12.75" x14ac:dyDescent="0.2"/>
  <cols>
    <col min="1" max="1" width="5.1640625" style="1" customWidth="1"/>
    <col min="2" max="2" width="7.33203125" style="1" customWidth="1"/>
    <col min="3" max="3" width="6.33203125" style="1" customWidth="1"/>
    <col min="4" max="4" width="50.1640625" style="1" customWidth="1"/>
    <col min="5" max="5" width="12.6640625" style="1" customWidth="1"/>
    <col min="6" max="6" width="7.1640625" style="1" customWidth="1"/>
    <col min="7" max="7" width="16.6640625" style="12" customWidth="1"/>
    <col min="8" max="8" width="20.1640625" style="12" customWidth="1"/>
    <col min="9" max="9" width="4.83203125" style="12" customWidth="1"/>
    <col min="10" max="10" width="17.83203125" style="1" customWidth="1"/>
    <col min="11" max="11" width="61.6640625" style="1" bestFit="1" customWidth="1"/>
    <col min="12" max="12" width="5.6640625" style="1" customWidth="1"/>
    <col min="13" max="13" width="6.33203125" style="1" customWidth="1"/>
    <col min="14" max="14" width="7.33203125" style="1" customWidth="1"/>
    <col min="15" max="15" width="8.1640625" style="1" customWidth="1"/>
    <col min="16" max="16" width="3.1640625" style="1" customWidth="1"/>
    <col min="17" max="17" width="18" style="1" customWidth="1"/>
    <col min="18" max="16384" width="9.33203125" style="1"/>
  </cols>
  <sheetData>
    <row r="1" spans="1:11" ht="13.5" thickBot="1" x14ac:dyDescent="0.25">
      <c r="A1" s="1" t="s">
        <v>0</v>
      </c>
      <c r="D1" s="44" t="s">
        <v>108</v>
      </c>
      <c r="E1" s="54" t="s">
        <v>134</v>
      </c>
      <c r="G1" s="37" t="s">
        <v>1</v>
      </c>
      <c r="H1" s="105" t="s">
        <v>112</v>
      </c>
      <c r="I1" s="112"/>
    </row>
    <row r="2" spans="1:11" ht="13.5" thickBot="1" x14ac:dyDescent="0.25">
      <c r="A2" s="1" t="s">
        <v>2</v>
      </c>
      <c r="D2" s="53"/>
      <c r="E2" s="43"/>
      <c r="G2"/>
      <c r="H2" s="106" t="s">
        <v>111</v>
      </c>
      <c r="I2" s="106"/>
    </row>
    <row r="3" spans="1:11" x14ac:dyDescent="0.2">
      <c r="A3" s="1" t="s">
        <v>3</v>
      </c>
      <c r="D3" s="45"/>
      <c r="G3" s="27"/>
      <c r="H3" s="50" t="s">
        <v>36</v>
      </c>
      <c r="I3" s="113"/>
    </row>
    <row r="4" spans="1:11" ht="13.5" thickBot="1" x14ac:dyDescent="0.25">
      <c r="A4" s="18" t="s">
        <v>4</v>
      </c>
      <c r="B4" s="18"/>
      <c r="C4" s="19"/>
      <c r="D4" s="25" t="s">
        <v>115</v>
      </c>
      <c r="E4" s="25"/>
      <c r="G4" s="26"/>
      <c r="H4" s="51">
        <f>SUM(H77)</f>
        <v>688900000</v>
      </c>
      <c r="I4" s="114"/>
    </row>
    <row r="5" spans="1:11" ht="12.75" customHeight="1" x14ac:dyDescent="0.2">
      <c r="D5" s="31"/>
      <c r="G5" s="22"/>
    </row>
    <row r="6" spans="1:11" ht="12.75" customHeight="1" x14ac:dyDescent="0.35">
      <c r="A6" t="s">
        <v>5</v>
      </c>
      <c r="C6" s="16"/>
      <c r="D6" s="108" t="s">
        <v>133</v>
      </c>
      <c r="E6" s="111">
        <v>43899</v>
      </c>
      <c r="F6" s="31"/>
      <c r="G6" s="20"/>
    </row>
    <row r="7" spans="1:11" ht="12.75" customHeight="1" x14ac:dyDescent="0.2">
      <c r="A7" t="s">
        <v>6</v>
      </c>
      <c r="C7" s="16"/>
      <c r="D7" s="45" t="s">
        <v>131</v>
      </c>
      <c r="E7" s="111">
        <v>43903</v>
      </c>
      <c r="G7" s="110" t="s">
        <v>132</v>
      </c>
      <c r="H7" s="109">
        <v>43934</v>
      </c>
      <c r="I7" s="109"/>
    </row>
    <row r="8" spans="1:11" ht="12.75" customHeight="1" thickBot="1" x14ac:dyDescent="0.25">
      <c r="A8" t="s">
        <v>52</v>
      </c>
      <c r="C8" s="16"/>
      <c r="D8" s="45" t="s">
        <v>136</v>
      </c>
      <c r="E8" s="111">
        <v>43943</v>
      </c>
      <c r="G8" s="138" t="s">
        <v>149</v>
      </c>
      <c r="H8" s="138"/>
      <c r="I8" s="115"/>
    </row>
    <row r="9" spans="1:11" ht="28.5" customHeight="1" thickTop="1" x14ac:dyDescent="0.2">
      <c r="A9" s="2" t="s">
        <v>7</v>
      </c>
      <c r="B9" s="3" t="s">
        <v>8</v>
      </c>
      <c r="C9" s="3" t="s">
        <v>9</v>
      </c>
      <c r="D9" s="4" t="s">
        <v>10</v>
      </c>
      <c r="E9" s="4"/>
      <c r="F9" s="4" t="s">
        <v>11</v>
      </c>
      <c r="G9" s="13" t="s">
        <v>12</v>
      </c>
      <c r="H9" s="34" t="s">
        <v>13</v>
      </c>
      <c r="I9" s="116"/>
    </row>
    <row r="10" spans="1:11" x14ac:dyDescent="0.2">
      <c r="A10" s="5"/>
      <c r="B10" s="38"/>
      <c r="C10" s="6"/>
      <c r="D10" s="7" t="s">
        <v>20</v>
      </c>
      <c r="E10" s="102">
        <f>339215/43560</f>
        <v>7.7873048668503211</v>
      </c>
      <c r="F10" s="6" t="s">
        <v>22</v>
      </c>
      <c r="G10" s="14">
        <v>60000</v>
      </c>
      <c r="H10" s="15">
        <f>E10*G10</f>
        <v>467238.29201101925</v>
      </c>
      <c r="I10" s="117"/>
      <c r="K10" s="45"/>
    </row>
    <row r="11" spans="1:11" x14ac:dyDescent="0.2">
      <c r="A11" s="5"/>
      <c r="B11" s="38"/>
      <c r="C11" s="6"/>
      <c r="D11" s="94" t="s">
        <v>96</v>
      </c>
      <c r="E11" s="102">
        <v>2500</v>
      </c>
      <c r="F11" s="6" t="s">
        <v>23</v>
      </c>
      <c r="G11" s="119">
        <v>20</v>
      </c>
      <c r="H11" s="15">
        <f t="shared" ref="H11:H71" si="0">E11*G11</f>
        <v>50000</v>
      </c>
      <c r="I11" s="117"/>
    </row>
    <row r="12" spans="1:11" x14ac:dyDescent="0.2">
      <c r="A12" s="5"/>
      <c r="B12" s="38"/>
      <c r="C12" s="6"/>
      <c r="D12" s="94" t="s">
        <v>97</v>
      </c>
      <c r="E12" s="102">
        <v>7500</v>
      </c>
      <c r="F12" s="6" t="s">
        <v>23</v>
      </c>
      <c r="G12" s="119">
        <v>30</v>
      </c>
      <c r="H12" s="15">
        <f t="shared" si="0"/>
        <v>225000</v>
      </c>
      <c r="I12" s="117"/>
    </row>
    <row r="13" spans="1:11" x14ac:dyDescent="0.2">
      <c r="A13" s="5"/>
      <c r="B13" s="38"/>
      <c r="C13" s="6"/>
      <c r="D13" s="7" t="s">
        <v>45</v>
      </c>
      <c r="E13" s="102">
        <f>236787.51/9</f>
        <v>26309.723333333335</v>
      </c>
      <c r="F13" s="6" t="s">
        <v>24</v>
      </c>
      <c r="G13" s="119">
        <v>7.25</v>
      </c>
      <c r="H13" s="15">
        <f t="shared" si="0"/>
        <v>190745.49416666667</v>
      </c>
      <c r="I13" s="117"/>
      <c r="K13" s="45"/>
    </row>
    <row r="14" spans="1:11" x14ac:dyDescent="0.2">
      <c r="A14" s="5"/>
      <c r="B14" s="38"/>
      <c r="C14" s="6"/>
      <c r="D14" s="7"/>
      <c r="E14" s="103"/>
      <c r="F14" s="6"/>
      <c r="G14" s="14"/>
      <c r="H14" s="15"/>
      <c r="I14" s="117"/>
    </row>
    <row r="15" spans="1:11" x14ac:dyDescent="0.2">
      <c r="A15" s="5"/>
      <c r="B15" s="38"/>
      <c r="C15" s="6"/>
      <c r="D15" s="46" t="s">
        <v>31</v>
      </c>
      <c r="E15" s="102"/>
      <c r="F15" s="6"/>
      <c r="G15" s="14"/>
      <c r="H15" s="15"/>
      <c r="I15" s="117"/>
    </row>
    <row r="16" spans="1:11" x14ac:dyDescent="0.2">
      <c r="A16" s="5"/>
      <c r="B16" s="38"/>
      <c r="C16" s="6"/>
      <c r="D16" s="7" t="s">
        <v>99</v>
      </c>
      <c r="E16" s="102">
        <v>0</v>
      </c>
      <c r="F16" s="6" t="s">
        <v>21</v>
      </c>
      <c r="G16" s="14">
        <v>0</v>
      </c>
      <c r="H16" s="15">
        <f t="shared" si="0"/>
        <v>0</v>
      </c>
      <c r="I16" s="117"/>
    </row>
    <row r="17" spans="1:11" x14ac:dyDescent="0.2">
      <c r="A17" s="5"/>
      <c r="B17" s="38"/>
      <c r="C17" s="6"/>
      <c r="D17" s="7" t="s">
        <v>98</v>
      </c>
      <c r="E17" s="102">
        <v>0.14000000000000001</v>
      </c>
      <c r="F17" s="6" t="s">
        <v>21</v>
      </c>
      <c r="G17" s="14">
        <v>975000</v>
      </c>
      <c r="H17" s="15">
        <f t="shared" si="0"/>
        <v>136500</v>
      </c>
      <c r="I17" s="117"/>
    </row>
    <row r="18" spans="1:11" x14ac:dyDescent="0.2">
      <c r="A18" s="5"/>
      <c r="B18" s="38"/>
      <c r="C18" s="6"/>
      <c r="D18" s="7" t="s">
        <v>103</v>
      </c>
      <c r="E18" s="102">
        <v>0</v>
      </c>
      <c r="F18" s="6" t="s">
        <v>21</v>
      </c>
      <c r="G18" s="14">
        <v>0</v>
      </c>
      <c r="H18" s="15">
        <f t="shared" si="0"/>
        <v>0</v>
      </c>
      <c r="I18" s="117"/>
      <c r="K18" s="45"/>
    </row>
    <row r="19" spans="1:11" x14ac:dyDescent="0.2">
      <c r="A19" s="5"/>
      <c r="B19" s="38"/>
      <c r="C19" s="6"/>
      <c r="D19" s="7" t="s">
        <v>51</v>
      </c>
      <c r="E19" s="102">
        <v>0</v>
      </c>
      <c r="F19" s="6" t="s">
        <v>21</v>
      </c>
      <c r="G19" s="14">
        <v>0</v>
      </c>
      <c r="H19" s="15">
        <f t="shared" si="0"/>
        <v>0</v>
      </c>
      <c r="I19" s="117"/>
      <c r="K19" s="93"/>
    </row>
    <row r="20" spans="1:11" x14ac:dyDescent="0.2">
      <c r="A20" s="5"/>
      <c r="B20" s="38"/>
      <c r="C20" s="6"/>
      <c r="D20" s="7" t="s">
        <v>53</v>
      </c>
      <c r="E20" s="102">
        <v>0.11600000000000001</v>
      </c>
      <c r="F20" s="6" t="s">
        <v>21</v>
      </c>
      <c r="G20" s="14">
        <v>450000</v>
      </c>
      <c r="H20" s="15">
        <f t="shared" si="0"/>
        <v>52200</v>
      </c>
      <c r="I20" s="117"/>
    </row>
    <row r="21" spans="1:11" x14ac:dyDescent="0.2">
      <c r="A21" s="5"/>
      <c r="B21" s="38"/>
      <c r="C21" s="6"/>
      <c r="D21" s="7" t="s">
        <v>49</v>
      </c>
      <c r="E21" s="102">
        <v>0</v>
      </c>
      <c r="F21" s="6" t="s">
        <v>21</v>
      </c>
      <c r="G21" s="14">
        <v>0</v>
      </c>
      <c r="H21" s="15">
        <f t="shared" si="0"/>
        <v>0</v>
      </c>
      <c r="I21" s="117"/>
      <c r="K21" s="45"/>
    </row>
    <row r="22" spans="1:11" x14ac:dyDescent="0.2">
      <c r="A22" s="5"/>
      <c r="B22" s="38"/>
      <c r="C22" s="6"/>
      <c r="D22" s="7" t="s">
        <v>54</v>
      </c>
      <c r="E22" s="102">
        <v>0</v>
      </c>
      <c r="F22" s="6" t="s">
        <v>21</v>
      </c>
      <c r="G22" s="14">
        <v>0</v>
      </c>
      <c r="H22" s="15">
        <f t="shared" si="0"/>
        <v>0</v>
      </c>
      <c r="I22" s="117"/>
    </row>
    <row r="23" spans="1:11" x14ac:dyDescent="0.2">
      <c r="A23" s="5"/>
      <c r="B23" s="38"/>
      <c r="C23" s="6"/>
      <c r="D23" s="7" t="s">
        <v>46</v>
      </c>
      <c r="E23" s="102">
        <v>0.39600000000000002</v>
      </c>
      <c r="F23" s="6" t="s">
        <v>21</v>
      </c>
      <c r="G23" s="14">
        <v>250000</v>
      </c>
      <c r="H23" s="15">
        <f t="shared" si="0"/>
        <v>99000</v>
      </c>
      <c r="I23" s="117"/>
    </row>
    <row r="24" spans="1:11" x14ac:dyDescent="0.2">
      <c r="A24" s="5"/>
      <c r="B24" s="38"/>
      <c r="C24" s="6"/>
      <c r="D24" s="7" t="s">
        <v>100</v>
      </c>
      <c r="E24" s="102">
        <v>0</v>
      </c>
      <c r="F24" s="6" t="s">
        <v>21</v>
      </c>
      <c r="G24" s="14">
        <v>0</v>
      </c>
      <c r="H24" s="15">
        <f t="shared" si="0"/>
        <v>0</v>
      </c>
      <c r="I24" s="117"/>
    </row>
    <row r="25" spans="1:11" x14ac:dyDescent="0.2">
      <c r="A25" s="5"/>
      <c r="B25" s="38"/>
      <c r="C25" s="6"/>
      <c r="D25" s="7"/>
      <c r="E25" s="104"/>
      <c r="F25" s="6"/>
      <c r="G25" s="14"/>
      <c r="H25" s="15"/>
      <c r="I25" s="117"/>
    </row>
    <row r="26" spans="1:11" x14ac:dyDescent="0.2">
      <c r="A26" s="5"/>
      <c r="B26" s="38"/>
      <c r="C26" s="6"/>
      <c r="D26" s="7" t="s">
        <v>25</v>
      </c>
      <c r="E26" s="103">
        <f>ROUND(E29*1.1, -2)</f>
        <v>14000</v>
      </c>
      <c r="F26" s="6" t="s">
        <v>24</v>
      </c>
      <c r="G26" s="14">
        <v>3</v>
      </c>
      <c r="H26" s="15">
        <f t="shared" si="0"/>
        <v>42000</v>
      </c>
      <c r="I26" s="117"/>
    </row>
    <row r="27" spans="1:11" x14ac:dyDescent="0.2">
      <c r="A27" s="5"/>
      <c r="B27" s="38"/>
      <c r="C27" s="6"/>
      <c r="D27" s="7"/>
      <c r="E27" s="103"/>
      <c r="F27" s="6"/>
      <c r="G27" s="14"/>
      <c r="H27" s="15"/>
      <c r="I27" s="117"/>
    </row>
    <row r="28" spans="1:11" x14ac:dyDescent="0.2">
      <c r="A28" s="5"/>
      <c r="B28" s="38"/>
      <c r="C28" s="6"/>
      <c r="D28" s="46" t="s">
        <v>40</v>
      </c>
      <c r="E28" s="103"/>
      <c r="F28" s="6"/>
      <c r="G28" s="14"/>
      <c r="H28" s="15"/>
      <c r="I28" s="117"/>
    </row>
    <row r="29" spans="1:11" x14ac:dyDescent="0.2">
      <c r="A29" s="5"/>
      <c r="B29" s="38"/>
      <c r="C29" s="6"/>
      <c r="D29" s="7" t="s">
        <v>47</v>
      </c>
      <c r="E29" s="103">
        <f>114425/9</f>
        <v>12713.888888888889</v>
      </c>
      <c r="F29" s="6" t="s">
        <v>24</v>
      </c>
      <c r="G29" s="14">
        <v>75</v>
      </c>
      <c r="H29" s="15">
        <f t="shared" si="0"/>
        <v>953541.66666666663</v>
      </c>
      <c r="I29" s="117"/>
      <c r="K29" s="45"/>
    </row>
    <row r="30" spans="1:11" x14ac:dyDescent="0.2">
      <c r="A30" s="5"/>
      <c r="B30" s="38"/>
      <c r="C30" s="6"/>
      <c r="D30" s="7" t="s">
        <v>48</v>
      </c>
      <c r="E30" s="103">
        <f>47726/9</f>
        <v>5302.8888888888887</v>
      </c>
      <c r="F30" s="6" t="s">
        <v>24</v>
      </c>
      <c r="G30" s="14">
        <v>20</v>
      </c>
      <c r="H30" s="15">
        <f t="shared" si="0"/>
        <v>106057.77777777778</v>
      </c>
      <c r="I30" s="117"/>
      <c r="K30" s="45"/>
    </row>
    <row r="31" spans="1:11" x14ac:dyDescent="0.2">
      <c r="A31" s="5"/>
      <c r="B31" s="38"/>
      <c r="C31" s="6"/>
      <c r="D31" s="7"/>
      <c r="E31" s="103"/>
      <c r="F31" s="6"/>
      <c r="G31" s="14"/>
      <c r="H31" s="15"/>
      <c r="I31" s="117"/>
      <c r="K31" s="93"/>
    </row>
    <row r="32" spans="1:11" x14ac:dyDescent="0.2">
      <c r="A32" s="95"/>
      <c r="B32" s="52"/>
      <c r="C32" s="6"/>
      <c r="D32" s="7" t="s">
        <v>105</v>
      </c>
      <c r="E32" s="103">
        <v>4162</v>
      </c>
      <c r="F32" s="6" t="s">
        <v>27</v>
      </c>
      <c r="G32" s="14">
        <v>28</v>
      </c>
      <c r="H32" s="15">
        <f t="shared" si="0"/>
        <v>116536</v>
      </c>
      <c r="I32" s="117"/>
      <c r="K32" s="45"/>
    </row>
    <row r="33" spans="1:17" x14ac:dyDescent="0.2">
      <c r="A33" s="95"/>
      <c r="B33" s="52"/>
      <c r="C33" s="6"/>
      <c r="D33" s="7"/>
      <c r="E33" s="103"/>
      <c r="F33" s="6"/>
      <c r="G33" s="14"/>
      <c r="H33" s="15"/>
      <c r="I33" s="117"/>
      <c r="K33" s="93"/>
    </row>
    <row r="34" spans="1:17" x14ac:dyDescent="0.2">
      <c r="A34" s="95"/>
      <c r="B34" s="52"/>
      <c r="C34" s="6"/>
      <c r="D34" s="7" t="s">
        <v>129</v>
      </c>
      <c r="E34" s="103">
        <f>18937/9</f>
        <v>2104.1111111111113</v>
      </c>
      <c r="F34" s="6" t="s">
        <v>24</v>
      </c>
      <c r="G34" s="14">
        <v>48</v>
      </c>
      <c r="H34" s="15">
        <f t="shared" si="0"/>
        <v>100997.33333333334</v>
      </c>
      <c r="I34" s="117"/>
      <c r="K34" s="45"/>
    </row>
    <row r="35" spans="1:17" x14ac:dyDescent="0.2">
      <c r="A35" s="95"/>
      <c r="B35" s="52"/>
      <c r="C35" s="6"/>
      <c r="D35" s="7"/>
      <c r="E35" s="103"/>
      <c r="F35" s="6"/>
      <c r="G35" s="14"/>
      <c r="H35" s="15"/>
      <c r="I35" s="117"/>
      <c r="K35" s="93"/>
    </row>
    <row r="36" spans="1:17" x14ac:dyDescent="0.2">
      <c r="A36" s="5"/>
      <c r="B36" s="38"/>
      <c r="C36" s="6"/>
      <c r="D36" s="46" t="s">
        <v>42</v>
      </c>
      <c r="E36" s="103"/>
      <c r="F36" s="6"/>
      <c r="G36" s="14"/>
      <c r="H36" s="15"/>
      <c r="I36" s="117"/>
      <c r="K36" s="93"/>
    </row>
    <row r="37" spans="1:17" x14ac:dyDescent="0.2">
      <c r="A37" s="5"/>
      <c r="B37" s="52"/>
      <c r="C37" s="6"/>
      <c r="D37" s="7" t="s">
        <v>50</v>
      </c>
      <c r="E37" s="103">
        <v>5700</v>
      </c>
      <c r="F37" s="6" t="s">
        <v>27</v>
      </c>
      <c r="G37" s="14">
        <v>1.25</v>
      </c>
      <c r="H37" s="15">
        <f t="shared" si="0"/>
        <v>7125</v>
      </c>
      <c r="I37" s="117"/>
    </row>
    <row r="38" spans="1:17" x14ac:dyDescent="0.2">
      <c r="A38" s="5"/>
      <c r="B38" s="52"/>
      <c r="C38" s="6"/>
      <c r="D38" s="7" t="s">
        <v>43</v>
      </c>
      <c r="E38" s="103">
        <v>4500</v>
      </c>
      <c r="F38" s="6" t="s">
        <v>27</v>
      </c>
      <c r="G38" s="14">
        <v>24</v>
      </c>
      <c r="H38" s="15">
        <f t="shared" si="0"/>
        <v>108000</v>
      </c>
      <c r="I38" s="117"/>
      <c r="K38" s="93"/>
    </row>
    <row r="39" spans="1:17" x14ac:dyDescent="0.2">
      <c r="A39" s="5"/>
      <c r="B39" s="38"/>
      <c r="C39" s="6"/>
      <c r="D39" s="7" t="s">
        <v>44</v>
      </c>
      <c r="E39" s="103">
        <v>12</v>
      </c>
      <c r="F39" s="6" t="s">
        <v>35</v>
      </c>
      <c r="G39" s="14">
        <v>2100</v>
      </c>
      <c r="H39" s="15">
        <f t="shared" si="0"/>
        <v>25200</v>
      </c>
      <c r="I39" s="117"/>
    </row>
    <row r="40" spans="1:17" x14ac:dyDescent="0.2">
      <c r="A40" s="5"/>
      <c r="B40" s="38"/>
      <c r="C40" s="6"/>
      <c r="D40" s="7" t="s">
        <v>106</v>
      </c>
      <c r="E40" s="103">
        <v>12</v>
      </c>
      <c r="F40" s="6" t="s">
        <v>35</v>
      </c>
      <c r="G40" s="14">
        <v>3500</v>
      </c>
      <c r="H40" s="15">
        <f t="shared" si="0"/>
        <v>42000</v>
      </c>
      <c r="I40" s="117"/>
    </row>
    <row r="41" spans="1:17" x14ac:dyDescent="0.2">
      <c r="A41" s="5"/>
      <c r="B41" s="38"/>
      <c r="C41" s="6"/>
      <c r="D41" s="7"/>
      <c r="E41" s="97"/>
      <c r="F41" s="6"/>
      <c r="G41" s="14"/>
      <c r="H41" s="15"/>
      <c r="I41" s="118"/>
      <c r="K41" s="93"/>
    </row>
    <row r="42" spans="1:17" x14ac:dyDescent="0.2">
      <c r="A42" s="5"/>
      <c r="B42" s="38"/>
      <c r="C42" s="6"/>
      <c r="D42" s="7" t="s">
        <v>26</v>
      </c>
      <c r="E42" s="103">
        <f>610405.6/43560</f>
        <v>14.012984389348025</v>
      </c>
      <c r="F42" s="6" t="s">
        <v>22</v>
      </c>
      <c r="G42" s="14">
        <v>46000</v>
      </c>
      <c r="H42" s="15">
        <f t="shared" si="0"/>
        <v>644597.28191000922</v>
      </c>
      <c r="I42" s="117"/>
      <c r="K42" s="45"/>
    </row>
    <row r="43" spans="1:17" x14ac:dyDescent="0.2">
      <c r="A43" s="5"/>
      <c r="B43" s="38"/>
      <c r="C43" s="6"/>
      <c r="D43" s="7"/>
      <c r="E43" s="99"/>
      <c r="F43" s="6"/>
      <c r="G43" s="14"/>
      <c r="H43" s="15"/>
      <c r="I43" s="117"/>
    </row>
    <row r="44" spans="1:17" x14ac:dyDescent="0.2">
      <c r="A44" s="5"/>
      <c r="B44" s="38"/>
      <c r="C44" s="6"/>
      <c r="D44" s="7" t="s">
        <v>28</v>
      </c>
      <c r="E44" s="97">
        <v>1</v>
      </c>
      <c r="F44" s="6" t="s">
        <v>15</v>
      </c>
      <c r="G44" s="14">
        <v>550000</v>
      </c>
      <c r="H44" s="15">
        <f t="shared" si="0"/>
        <v>550000</v>
      </c>
      <c r="I44" s="117"/>
    </row>
    <row r="45" spans="1:17" x14ac:dyDescent="0.2">
      <c r="A45" s="5"/>
      <c r="B45" s="38"/>
      <c r="C45" s="6"/>
      <c r="D45" s="7"/>
      <c r="E45" s="99"/>
      <c r="F45" s="6"/>
      <c r="G45" s="14"/>
      <c r="H45" s="15"/>
      <c r="I45" s="117"/>
      <c r="P45" s="32"/>
      <c r="Q45" s="47"/>
    </row>
    <row r="46" spans="1:17" x14ac:dyDescent="0.2">
      <c r="A46" s="5"/>
      <c r="B46" s="38"/>
      <c r="C46" s="6"/>
      <c r="D46" s="7" t="s">
        <v>110</v>
      </c>
      <c r="E46" s="97">
        <v>2</v>
      </c>
      <c r="F46" s="6" t="s">
        <v>35</v>
      </c>
      <c r="G46" s="14">
        <v>200000</v>
      </c>
      <c r="H46" s="15">
        <f t="shared" si="0"/>
        <v>400000</v>
      </c>
      <c r="I46" s="117"/>
      <c r="K46" s="93"/>
      <c r="P46" s="32"/>
      <c r="Q46" s="47"/>
    </row>
    <row r="47" spans="1:17" x14ac:dyDescent="0.2">
      <c r="A47" s="5"/>
      <c r="B47" s="38"/>
      <c r="C47" s="6"/>
      <c r="D47" s="7"/>
      <c r="E47" s="97"/>
      <c r="F47" s="6"/>
      <c r="G47" s="14"/>
      <c r="H47" s="15"/>
      <c r="I47" s="117"/>
      <c r="K47" s="93"/>
      <c r="P47" s="32"/>
      <c r="Q47" s="47"/>
    </row>
    <row r="48" spans="1:17" x14ac:dyDescent="0.2">
      <c r="A48" s="5"/>
      <c r="B48" s="38"/>
      <c r="C48" s="6"/>
      <c r="D48" s="46" t="s">
        <v>107</v>
      </c>
      <c r="E48" s="97"/>
      <c r="F48" s="6"/>
      <c r="G48" s="14"/>
      <c r="H48" s="15"/>
      <c r="I48" s="117"/>
      <c r="K48" s="93"/>
      <c r="P48" s="32"/>
      <c r="Q48" s="47"/>
    </row>
    <row r="49" spans="1:17" x14ac:dyDescent="0.2">
      <c r="A49" s="5"/>
      <c r="B49" s="38"/>
      <c r="C49" s="6"/>
      <c r="D49" s="7" t="s">
        <v>128</v>
      </c>
      <c r="E49" s="97">
        <v>1</v>
      </c>
      <c r="F49" s="6" t="s">
        <v>35</v>
      </c>
      <c r="G49" s="14">
        <v>400000</v>
      </c>
      <c r="H49" s="15">
        <f t="shared" si="0"/>
        <v>400000</v>
      </c>
      <c r="I49" s="117"/>
      <c r="K49" s="93"/>
      <c r="P49" s="32"/>
      <c r="Q49" s="47"/>
    </row>
    <row r="50" spans="1:17" x14ac:dyDescent="0.2">
      <c r="A50" s="95"/>
      <c r="B50" s="52"/>
      <c r="C50" s="6"/>
      <c r="D50" s="7" t="s">
        <v>109</v>
      </c>
      <c r="E50" s="102">
        <v>3</v>
      </c>
      <c r="F50" s="6" t="s">
        <v>35</v>
      </c>
      <c r="G50" s="119">
        <v>8500</v>
      </c>
      <c r="H50" s="15">
        <f>E50*G50</f>
        <v>25500</v>
      </c>
      <c r="I50" s="117"/>
      <c r="K50" s="45"/>
      <c r="P50" s="33"/>
      <c r="Q50" s="47"/>
    </row>
    <row r="51" spans="1:17" x14ac:dyDescent="0.2">
      <c r="A51" s="5"/>
      <c r="B51" s="38"/>
      <c r="C51" s="6"/>
      <c r="D51" s="7"/>
      <c r="E51" s="99"/>
      <c r="F51" s="6"/>
      <c r="G51" s="14"/>
      <c r="H51" s="15"/>
      <c r="I51" s="117"/>
      <c r="P51" s="32"/>
      <c r="Q51" s="47"/>
    </row>
    <row r="52" spans="1:17" x14ac:dyDescent="0.2">
      <c r="A52" s="5"/>
      <c r="B52" s="38"/>
      <c r="C52" s="6"/>
      <c r="D52" s="46" t="s">
        <v>29</v>
      </c>
      <c r="E52" s="98"/>
      <c r="F52" s="6"/>
      <c r="G52" s="14"/>
      <c r="H52" s="15"/>
      <c r="I52" s="117"/>
      <c r="K52" s="93"/>
      <c r="P52" s="32"/>
      <c r="Q52" s="47"/>
    </row>
    <row r="53" spans="1:17" x14ac:dyDescent="0.2">
      <c r="A53" s="5"/>
      <c r="B53" s="38"/>
      <c r="C53" s="6"/>
      <c r="D53" s="7" t="s">
        <v>99</v>
      </c>
      <c r="E53" s="98">
        <f t="shared" ref="E53:E59" si="1">E16</f>
        <v>0</v>
      </c>
      <c r="F53" s="6" t="s">
        <v>21</v>
      </c>
      <c r="G53" s="14">
        <v>0</v>
      </c>
      <c r="H53" s="15">
        <f t="shared" si="0"/>
        <v>0</v>
      </c>
      <c r="I53" s="117"/>
      <c r="P53" s="33"/>
      <c r="Q53" s="33"/>
    </row>
    <row r="54" spans="1:17" x14ac:dyDescent="0.2">
      <c r="A54" s="5"/>
      <c r="B54" s="38"/>
      <c r="C54" s="6"/>
      <c r="D54" s="7" t="s">
        <v>98</v>
      </c>
      <c r="E54" s="98">
        <f t="shared" si="1"/>
        <v>0.14000000000000001</v>
      </c>
      <c r="F54" s="6" t="s">
        <v>21</v>
      </c>
      <c r="G54" s="14">
        <v>60000</v>
      </c>
      <c r="H54" s="15">
        <f t="shared" si="0"/>
        <v>8400</v>
      </c>
      <c r="I54" s="117"/>
      <c r="P54" s="33"/>
      <c r="Q54" s="33"/>
    </row>
    <row r="55" spans="1:17" x14ac:dyDescent="0.2">
      <c r="A55" s="5"/>
      <c r="B55" s="38"/>
      <c r="C55" s="6"/>
      <c r="D55" s="7" t="s">
        <v>103</v>
      </c>
      <c r="E55" s="98">
        <f t="shared" si="1"/>
        <v>0</v>
      </c>
      <c r="F55" s="6" t="s">
        <v>21</v>
      </c>
      <c r="G55" s="14">
        <v>0</v>
      </c>
      <c r="H55" s="15">
        <f t="shared" si="0"/>
        <v>0</v>
      </c>
      <c r="I55" s="117"/>
      <c r="K55" s="45"/>
      <c r="P55" s="33"/>
      <c r="Q55" s="33"/>
    </row>
    <row r="56" spans="1:17" x14ac:dyDescent="0.2">
      <c r="A56" s="5"/>
      <c r="B56" s="38"/>
      <c r="C56" s="6"/>
      <c r="D56" s="7" t="s">
        <v>51</v>
      </c>
      <c r="E56" s="98">
        <f t="shared" si="1"/>
        <v>0</v>
      </c>
      <c r="F56" s="6" t="s">
        <v>21</v>
      </c>
      <c r="G56" s="14">
        <v>0</v>
      </c>
      <c r="H56" s="15">
        <f t="shared" si="0"/>
        <v>0</v>
      </c>
      <c r="I56" s="117"/>
      <c r="P56" s="33"/>
      <c r="Q56" s="33"/>
    </row>
    <row r="57" spans="1:17" x14ac:dyDescent="0.2">
      <c r="A57" s="5"/>
      <c r="B57" s="38"/>
      <c r="C57" s="6"/>
      <c r="D57" s="7" t="s">
        <v>53</v>
      </c>
      <c r="E57" s="98">
        <f t="shared" si="1"/>
        <v>0.11600000000000001</v>
      </c>
      <c r="F57" s="6" t="s">
        <v>21</v>
      </c>
      <c r="G57" s="14">
        <v>30000</v>
      </c>
      <c r="H57" s="15">
        <f t="shared" si="0"/>
        <v>3480</v>
      </c>
      <c r="I57" s="117"/>
      <c r="P57" s="33"/>
      <c r="Q57" s="33"/>
    </row>
    <row r="58" spans="1:17" x14ac:dyDescent="0.2">
      <c r="A58" s="5"/>
      <c r="B58" s="38"/>
      <c r="C58" s="6"/>
      <c r="D58" s="7" t="s">
        <v>49</v>
      </c>
      <c r="E58" s="98">
        <f t="shared" si="1"/>
        <v>0</v>
      </c>
      <c r="F58" s="6" t="s">
        <v>21</v>
      </c>
      <c r="G58" s="14">
        <v>0</v>
      </c>
      <c r="H58" s="15">
        <f t="shared" si="0"/>
        <v>0</v>
      </c>
      <c r="I58" s="117"/>
      <c r="P58" s="33"/>
      <c r="Q58" s="33"/>
    </row>
    <row r="59" spans="1:17" x14ac:dyDescent="0.2">
      <c r="A59" s="5"/>
      <c r="B59" s="38"/>
      <c r="C59" s="6"/>
      <c r="D59" s="7" t="s">
        <v>54</v>
      </c>
      <c r="E59" s="98">
        <f t="shared" si="1"/>
        <v>0</v>
      </c>
      <c r="F59" s="6" t="s">
        <v>21</v>
      </c>
      <c r="G59" s="14">
        <v>0</v>
      </c>
      <c r="H59" s="15">
        <f t="shared" si="0"/>
        <v>0</v>
      </c>
      <c r="I59" s="117"/>
      <c r="P59" s="33"/>
      <c r="Q59" s="33"/>
    </row>
    <row r="60" spans="1:17" x14ac:dyDescent="0.2">
      <c r="A60" s="5"/>
      <c r="B60" s="38"/>
      <c r="C60" s="6"/>
      <c r="D60" s="7" t="s">
        <v>46</v>
      </c>
      <c r="E60" s="98">
        <v>0</v>
      </c>
      <c r="F60" s="6" t="s">
        <v>21</v>
      </c>
      <c r="G60" s="14">
        <v>0</v>
      </c>
      <c r="H60" s="15">
        <f t="shared" si="0"/>
        <v>0</v>
      </c>
      <c r="I60" s="117"/>
      <c r="P60" s="33"/>
      <c r="Q60" s="33"/>
    </row>
    <row r="61" spans="1:17" x14ac:dyDescent="0.2">
      <c r="A61" s="5"/>
      <c r="B61" s="38"/>
      <c r="C61" s="6"/>
      <c r="D61" s="7" t="s">
        <v>100</v>
      </c>
      <c r="E61" s="98">
        <f>E24</f>
        <v>0</v>
      </c>
      <c r="F61" s="6" t="s">
        <v>21</v>
      </c>
      <c r="G61" s="14">
        <v>0</v>
      </c>
      <c r="H61" s="15">
        <f t="shared" si="0"/>
        <v>0</v>
      </c>
      <c r="I61" s="117"/>
      <c r="J61" s="33">
        <f>SUM(H10:H61)</f>
        <v>4754118.8458654732</v>
      </c>
      <c r="P61" s="33"/>
      <c r="Q61" s="33"/>
    </row>
    <row r="62" spans="1:17" x14ac:dyDescent="0.2">
      <c r="A62" s="5"/>
      <c r="B62" s="38"/>
      <c r="C62" s="6"/>
      <c r="D62" s="7"/>
      <c r="E62" s="98"/>
      <c r="F62" s="6"/>
      <c r="G62" s="14"/>
      <c r="H62" s="15"/>
      <c r="I62" s="117"/>
      <c r="P62" s="33"/>
      <c r="Q62" s="33"/>
    </row>
    <row r="63" spans="1:17" x14ac:dyDescent="0.2">
      <c r="A63" s="95"/>
      <c r="B63" s="52"/>
      <c r="C63" s="6"/>
      <c r="D63" s="46" t="s">
        <v>104</v>
      </c>
      <c r="E63" s="98"/>
      <c r="F63" s="6"/>
      <c r="G63" s="14"/>
      <c r="H63" s="15"/>
      <c r="I63" s="117"/>
      <c r="K63" s="93"/>
      <c r="P63" s="33"/>
      <c r="Q63" s="33"/>
    </row>
    <row r="64" spans="1:17" x14ac:dyDescent="0.2">
      <c r="A64" s="95"/>
      <c r="B64" s="52"/>
      <c r="C64" s="6"/>
      <c r="D64" s="7" t="s">
        <v>137</v>
      </c>
      <c r="E64" s="98">
        <v>1</v>
      </c>
      <c r="F64" s="6" t="s">
        <v>35</v>
      </c>
      <c r="G64" s="119">
        <v>1980000</v>
      </c>
      <c r="H64" s="15">
        <f t="shared" si="0"/>
        <v>1980000</v>
      </c>
      <c r="I64" s="117"/>
      <c r="K64" s="45"/>
      <c r="L64" s="45"/>
      <c r="P64" s="33"/>
      <c r="Q64" s="47"/>
    </row>
    <row r="65" spans="1:17" x14ac:dyDescent="0.2">
      <c r="A65" s="95"/>
      <c r="B65" s="52"/>
      <c r="C65" s="6"/>
      <c r="D65" s="7" t="s">
        <v>145</v>
      </c>
      <c r="E65" s="98">
        <v>1</v>
      </c>
      <c r="F65" s="6" t="s">
        <v>35</v>
      </c>
      <c r="G65" s="119">
        <v>16800000</v>
      </c>
      <c r="H65" s="15">
        <f t="shared" si="0"/>
        <v>16800000</v>
      </c>
      <c r="I65" s="117"/>
      <c r="K65" s="45"/>
      <c r="L65" s="45"/>
      <c r="P65" s="33"/>
      <c r="Q65" s="47"/>
    </row>
    <row r="66" spans="1:17" x14ac:dyDescent="0.2">
      <c r="A66" s="95"/>
      <c r="B66" s="52"/>
      <c r="C66" s="6"/>
      <c r="D66" s="7"/>
      <c r="E66" s="98"/>
      <c r="F66" s="6"/>
      <c r="G66" s="14"/>
      <c r="H66" s="15"/>
      <c r="I66" s="117"/>
      <c r="K66" s="45"/>
      <c r="L66" s="45"/>
      <c r="P66" s="33"/>
      <c r="Q66" s="47"/>
    </row>
    <row r="67" spans="1:17" x14ac:dyDescent="0.2">
      <c r="A67" s="95"/>
      <c r="B67" s="52"/>
      <c r="C67" s="6"/>
      <c r="D67" s="7" t="s">
        <v>143</v>
      </c>
      <c r="E67" s="102">
        <v>76200</v>
      </c>
      <c r="F67" s="6" t="s">
        <v>118</v>
      </c>
      <c r="G67" s="14">
        <v>5538</v>
      </c>
      <c r="H67" s="15">
        <f t="shared" si="0"/>
        <v>421995600</v>
      </c>
      <c r="I67" s="117"/>
      <c r="K67" s="45"/>
      <c r="L67" s="45"/>
      <c r="P67" s="33"/>
      <c r="Q67" s="47"/>
    </row>
    <row r="68" spans="1:17" x14ac:dyDescent="0.2">
      <c r="A68" s="95"/>
      <c r="B68" s="52"/>
      <c r="C68" s="6"/>
      <c r="D68" s="7" t="s">
        <v>138</v>
      </c>
      <c r="E68" s="98">
        <v>578850</v>
      </c>
      <c r="F68" s="6" t="s">
        <v>118</v>
      </c>
      <c r="G68" s="119">
        <v>126</v>
      </c>
      <c r="H68" s="15">
        <f t="shared" si="0"/>
        <v>72935100</v>
      </c>
      <c r="I68" s="117"/>
      <c r="K68" s="45" t="s">
        <v>130</v>
      </c>
      <c r="L68" s="45"/>
      <c r="P68" s="33"/>
      <c r="Q68" s="47"/>
    </row>
    <row r="69" spans="1:17" x14ac:dyDescent="0.2">
      <c r="A69" s="95"/>
      <c r="B69" s="52"/>
      <c r="C69" s="6"/>
      <c r="D69" s="7"/>
      <c r="E69" s="98"/>
      <c r="F69" s="6"/>
      <c r="G69" s="14"/>
      <c r="H69" s="15"/>
      <c r="I69" s="117"/>
      <c r="K69" s="45"/>
      <c r="L69" s="45"/>
      <c r="P69" s="33"/>
      <c r="Q69" s="47"/>
    </row>
    <row r="70" spans="1:17" ht="12.75" customHeight="1" x14ac:dyDescent="0.2">
      <c r="A70" s="41"/>
      <c r="B70" s="38"/>
      <c r="C70" s="6"/>
      <c r="D70" s="46" t="s">
        <v>37</v>
      </c>
      <c r="E70" s="29"/>
      <c r="F70" s="6"/>
      <c r="G70" s="14"/>
      <c r="H70" s="15"/>
      <c r="I70" s="117"/>
      <c r="K70" s="33"/>
      <c r="P70" s="33"/>
      <c r="Q70" s="33"/>
    </row>
    <row r="71" spans="1:17" x14ac:dyDescent="0.2">
      <c r="A71" s="41"/>
      <c r="B71" s="38"/>
      <c r="C71" s="6"/>
      <c r="D71" s="7" t="s">
        <v>135</v>
      </c>
      <c r="E71" s="29">
        <v>1</v>
      </c>
      <c r="F71" s="6" t="s">
        <v>15</v>
      </c>
      <c r="G71" s="119">
        <v>1159416</v>
      </c>
      <c r="H71" s="15">
        <f t="shared" si="0"/>
        <v>1159416</v>
      </c>
      <c r="I71" s="117"/>
      <c r="J71" s="33">
        <f>SUM(H64:H71)</f>
        <v>514870116</v>
      </c>
      <c r="K71" s="33"/>
      <c r="P71" s="33"/>
      <c r="Q71" s="33"/>
    </row>
    <row r="72" spans="1:17" x14ac:dyDescent="0.2">
      <c r="A72" s="41"/>
      <c r="B72" s="38"/>
      <c r="C72" s="6"/>
      <c r="D72" s="7"/>
      <c r="E72" s="29"/>
      <c r="F72" s="6"/>
      <c r="G72" s="14"/>
      <c r="H72" s="15"/>
      <c r="I72" s="117"/>
      <c r="K72" s="33"/>
    </row>
    <row r="73" spans="1:17" x14ac:dyDescent="0.2">
      <c r="A73" s="5"/>
      <c r="B73" s="8"/>
      <c r="C73" s="8"/>
      <c r="D73" s="9" t="s">
        <v>38</v>
      </c>
      <c r="E73" s="17">
        <v>1</v>
      </c>
      <c r="F73" s="8" t="s">
        <v>15</v>
      </c>
      <c r="G73" s="14">
        <v>77230600</v>
      </c>
      <c r="H73" s="15">
        <f>E73*G73</f>
        <v>77230600</v>
      </c>
      <c r="I73" s="117"/>
      <c r="J73" s="33">
        <f>0.15*J71</f>
        <v>77230517.399999991</v>
      </c>
      <c r="K73" s="33"/>
      <c r="P73" s="33"/>
      <c r="Q73" s="33"/>
    </row>
    <row r="74" spans="1:17" ht="13.5" thickBot="1" x14ac:dyDescent="0.25">
      <c r="A74" s="30"/>
      <c r="B74" s="10" t="s">
        <v>14</v>
      </c>
      <c r="C74" s="10" t="s">
        <v>14</v>
      </c>
      <c r="D74" s="11" t="s">
        <v>39</v>
      </c>
      <c r="E74" s="28">
        <v>1</v>
      </c>
      <c r="F74" s="10" t="s">
        <v>15</v>
      </c>
      <c r="G74" s="100">
        <v>2140165</v>
      </c>
      <c r="H74" s="101">
        <f>E74*G74</f>
        <v>2140165</v>
      </c>
      <c r="I74" s="117"/>
      <c r="J74" s="33">
        <f>0.45*J61</f>
        <v>2139353.4806394628</v>
      </c>
      <c r="K74" s="33"/>
    </row>
    <row r="75" spans="1:17" ht="13.5" thickTop="1" x14ac:dyDescent="0.2">
      <c r="A75" s="1" t="s">
        <v>33</v>
      </c>
      <c r="B75" s="48"/>
      <c r="C75" s="31" t="s">
        <v>21</v>
      </c>
      <c r="D75" s="23" t="s">
        <v>16</v>
      </c>
      <c r="E75" s="1" t="s">
        <v>17</v>
      </c>
      <c r="G75" s="12" t="s">
        <v>18</v>
      </c>
      <c r="H75" s="12">
        <v>598995000</v>
      </c>
      <c r="J75" s="33">
        <f>SUM(J61:J74)</f>
        <v>598994105.72650492</v>
      </c>
    </row>
    <row r="76" spans="1:17" ht="13.5" thickBot="1" x14ac:dyDescent="0.25">
      <c r="D76" s="24" t="s">
        <v>30</v>
      </c>
      <c r="E76" s="1" t="s">
        <v>17</v>
      </c>
      <c r="F76" s="21"/>
      <c r="G76" s="12" t="s">
        <v>18</v>
      </c>
      <c r="H76" s="36">
        <v>89905000</v>
      </c>
      <c r="I76" s="115"/>
      <c r="J76" s="33">
        <f>0.15*J75</f>
        <v>89849115.858975738</v>
      </c>
    </row>
    <row r="77" spans="1:17" x14ac:dyDescent="0.2">
      <c r="D77" s="23" t="s">
        <v>19</v>
      </c>
      <c r="E77" s="1" t="s">
        <v>17</v>
      </c>
      <c r="G77" s="12" t="s">
        <v>18</v>
      </c>
      <c r="H77" s="49">
        <v>688900000</v>
      </c>
      <c r="I77" s="49"/>
      <c r="J77" s="33">
        <f>SUM(J75:J76)</f>
        <v>688843221.58548069</v>
      </c>
    </row>
    <row r="79" spans="1:17" x14ac:dyDescent="0.2">
      <c r="C79" s="39" t="s">
        <v>32</v>
      </c>
      <c r="D79" s="31" t="s">
        <v>34</v>
      </c>
    </row>
  </sheetData>
  <mergeCells count="1">
    <mergeCell ref="G8:H8"/>
  </mergeCells>
  <printOptions horizontalCentered="1"/>
  <pageMargins left="0.25" right="0.25" top="0.63" bottom="0.5" header="0.25" footer="0.5"/>
  <pageSetup scale="88" orientation="portrait" r:id="rId1"/>
  <headerFooter alignWithMargins="0">
    <oddHeader>&amp;CNorth Carolina Department of Transportation
Preliminary Estimate&amp;R[Page]</oddHeader>
    <oddFooter>Page &amp;P of &amp;N</oddFooter>
  </headerFooter>
  <rowBreaks count="1" manualBreakCount="1">
    <brk id="6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D3971040F2424FA5BE87FA97F2D4F3" ma:contentTypeVersion="6" ma:contentTypeDescription="Create a new document." ma:contentTypeScope="" ma:versionID="81ea126f60aec2987b9cff51a495d877">
  <xsd:schema xmlns:xsd="http://www.w3.org/2001/XMLSchema" xmlns:xs="http://www.w3.org/2001/XMLSchema" xmlns:p="http://schemas.microsoft.com/office/2006/metadata/properties" xmlns:ns1="http://schemas.microsoft.com/sharepoint/v3" xmlns:ns2="272221b6-5ce8-435b-bb88-0bb3f742903e" xmlns:ns3="16f00c2e-ac5c-418b-9f13-a0771dbd417d" targetNamespace="http://schemas.microsoft.com/office/2006/metadata/properties" ma:root="true" ma:fieldsID="37e0ec6901b06ce6bed4296a68c72ee2" ns1:_="" ns2:_="" ns3:_="">
    <xsd:import namespace="http://schemas.microsoft.com/sharepoint/v3"/>
    <xsd:import namespace="272221b6-5ce8-435b-bb88-0bb3f742903e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Category" minOccurs="0"/>
                <xsd:element ref="ns2:SortOrder" minOccurs="0"/>
                <xsd:element ref="ns3:_dlc_DocId" minOccurs="0"/>
                <xsd:element ref="ns3:_dlc_DocIdUrl" minOccurs="0"/>
                <xsd:element ref="ns3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221b6-5ce8-435b-bb88-0bb3f742903e" elementFormDefault="qualified">
    <xsd:import namespace="http://schemas.microsoft.com/office/2006/documentManagement/types"/>
    <xsd:import namespace="http://schemas.microsoft.com/office/infopath/2007/PartnerControls"/>
    <xsd:element name="Category" ma:index="3" nillable="true" ma:displayName="Category" ma:format="Dropdown" ma:internalName="Category" ma:readOnly="false">
      <xsd:simpleType>
        <xsd:restriction base="dms:Choice">
          <xsd:enumeration value="Appendices and Supporting Information"/>
          <xsd:enumeration value="Application Information"/>
          <xsd:enumeration value="Business"/>
          <xsd:enumeration value="Benefit-Cost Analysis"/>
          <xsd:enumeration value="Letters of Support"/>
          <xsd:enumeration value="NC Government"/>
          <xsd:enumeration value="Organizations"/>
          <xsd:enumeration value="Criterion 1"/>
          <xsd:enumeration value="Criterion 2"/>
          <xsd:enumeration value="Criterion 3"/>
          <xsd:enumeration value="Criterion 4"/>
          <xsd:enumeration value="Criterion 5"/>
          <xsd:enumeration value="Criterion 6"/>
          <xsd:enumeration value="Response to USDOT Request"/>
        </xsd:restriction>
      </xsd:simpleType>
    </xsd:element>
    <xsd:element name="SortOrder" ma:index="4" nillable="true" ma:displayName="SortOrder" ma:decimals="0" ma:internalName="SortOrder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272221b6-5ce8-435b-bb88-0bb3f742903e" xsi:nil="true"/>
    <Category xmlns="272221b6-5ce8-435b-bb88-0bb3f742903e">Response to USDOT Request</Category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97EC911-F0F0-4E7F-94F2-C791AFA4C277}"/>
</file>

<file path=customXml/itemProps2.xml><?xml version="1.0" encoding="utf-8"?>
<ds:datastoreItem xmlns:ds="http://schemas.openxmlformats.org/officeDocument/2006/customXml" ds:itemID="{B6F291E4-56BF-4AB3-97DB-084C69CBB670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084f7c45-40c1-4552-b9db-b0297b44ff26"/>
    <ds:schemaRef ds:uri="6440e8d9-cb18-4a35-8de7-2a020f6592ee"/>
  </ds:schemaRefs>
</ds:datastoreItem>
</file>

<file path=customXml/itemProps3.xml><?xml version="1.0" encoding="utf-8"?>
<ds:datastoreItem xmlns:ds="http://schemas.openxmlformats.org/officeDocument/2006/customXml" ds:itemID="{7328D140-A414-4C2A-AD6A-846AE3A3F8B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08D637A-4C48-474F-9204-5C5F1D0C8F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43</vt:i4>
      </vt:variant>
    </vt:vector>
  </HeadingPairs>
  <TitlesOfParts>
    <vt:vector size="69" baseType="lpstr">
      <vt:lpstr>Option1 65ft FixedSpan 9-20-23</vt:lpstr>
      <vt:lpstr>Option3 65ft MovSpan 9-20-23</vt:lpstr>
      <vt:lpstr>Option4 65ft MovRail 9-20-23</vt:lpstr>
      <vt:lpstr>H185357_65 ftFixedSpan 04282022</vt:lpstr>
      <vt:lpstr>H185357_65ftMovableSpan04282022</vt:lpstr>
      <vt:lpstr>H185357_65ftMovablewRai04282022</vt:lpstr>
      <vt:lpstr>H185357_135 ftFixedSpan04282022</vt:lpstr>
      <vt:lpstr>H185357_65 ftFixedSpan 03232022</vt:lpstr>
      <vt:lpstr>H185357_65ftMovableSpan03232022</vt:lpstr>
      <vt:lpstr>H185357_65ftMovablewRai03232022</vt:lpstr>
      <vt:lpstr>H185357_135 ftFixedSpan03232022</vt:lpstr>
      <vt:lpstr>H185357_65 ftFixedSpan 03112022</vt:lpstr>
      <vt:lpstr>H185357_65ftMovableSpan03112022</vt:lpstr>
      <vt:lpstr>H185357_65ftMovablewRai03112022</vt:lpstr>
      <vt:lpstr>H185357_135 ftFixedSpan03112022</vt:lpstr>
      <vt:lpstr>H185357_65 ft Fixed Span042220</vt:lpstr>
      <vt:lpstr>H185357_65 ft MovableSpan042220</vt:lpstr>
      <vt:lpstr>H185357_65 ftMovable wRai042420</vt:lpstr>
      <vt:lpstr>H185357_65 ftMovable wRai042220</vt:lpstr>
      <vt:lpstr>H185357_135 ftFixed Span042220</vt:lpstr>
      <vt:lpstr>Request Form</vt:lpstr>
      <vt:lpstr>H185357_65 ft Fixed Span</vt:lpstr>
      <vt:lpstr>H185357_65 ft Movable Span</vt:lpstr>
      <vt:lpstr>H185357_65 ft Movable w Rail</vt:lpstr>
      <vt:lpstr>H185357_135 ft Fixed Span</vt:lpstr>
      <vt:lpstr>Sheet1</vt:lpstr>
      <vt:lpstr>'H185357_135 ft Fixed Span'!Print_Area</vt:lpstr>
      <vt:lpstr>'H185357_135 ftFixed Span042220'!Print_Area</vt:lpstr>
      <vt:lpstr>'H185357_135 ftFixedSpan03112022'!Print_Area</vt:lpstr>
      <vt:lpstr>'H185357_135 ftFixedSpan03232022'!Print_Area</vt:lpstr>
      <vt:lpstr>'H185357_135 ftFixedSpan04282022'!Print_Area</vt:lpstr>
      <vt:lpstr>'H185357_65 ft Fixed Span'!Print_Area</vt:lpstr>
      <vt:lpstr>'H185357_65 ft Fixed Span042220'!Print_Area</vt:lpstr>
      <vt:lpstr>'H185357_65 ft Movable Span'!Print_Area</vt:lpstr>
      <vt:lpstr>'H185357_65 ft Movable w Rail'!Print_Area</vt:lpstr>
      <vt:lpstr>'H185357_65 ft MovableSpan042220'!Print_Area</vt:lpstr>
      <vt:lpstr>'H185357_65 ftFixedSpan 03112022'!Print_Area</vt:lpstr>
      <vt:lpstr>'H185357_65 ftFixedSpan 03232022'!Print_Area</vt:lpstr>
      <vt:lpstr>'H185357_65 ftFixedSpan 04282022'!Print_Area</vt:lpstr>
      <vt:lpstr>'H185357_65 ftMovable wRai042220'!Print_Area</vt:lpstr>
      <vt:lpstr>'H185357_65 ftMovable wRai042420'!Print_Area</vt:lpstr>
      <vt:lpstr>H185357_65ftMovableSpan03112022!Print_Area</vt:lpstr>
      <vt:lpstr>H185357_65ftMovableSpan03232022!Print_Area</vt:lpstr>
      <vt:lpstr>H185357_65ftMovableSpan04282022!Print_Area</vt:lpstr>
      <vt:lpstr>H185357_65ftMovablewRai03112022!Print_Area</vt:lpstr>
      <vt:lpstr>H185357_65ftMovablewRai03232022!Print_Area</vt:lpstr>
      <vt:lpstr>H185357_65ftMovablewRai04282022!Print_Area</vt:lpstr>
      <vt:lpstr>'Request Form'!Print_Area</vt:lpstr>
      <vt:lpstr>'H185357_135 ft Fixed Span'!Print_Titles</vt:lpstr>
      <vt:lpstr>'H185357_135 ftFixed Span042220'!Print_Titles</vt:lpstr>
      <vt:lpstr>'H185357_135 ftFixedSpan03112022'!Print_Titles</vt:lpstr>
      <vt:lpstr>'H185357_135 ftFixedSpan03232022'!Print_Titles</vt:lpstr>
      <vt:lpstr>'H185357_135 ftFixedSpan04282022'!Print_Titles</vt:lpstr>
      <vt:lpstr>'H185357_65 ft Fixed Span'!Print_Titles</vt:lpstr>
      <vt:lpstr>'H185357_65 ft Fixed Span042220'!Print_Titles</vt:lpstr>
      <vt:lpstr>'H185357_65 ft Movable Span'!Print_Titles</vt:lpstr>
      <vt:lpstr>'H185357_65 ft Movable w Rail'!Print_Titles</vt:lpstr>
      <vt:lpstr>'H185357_65 ft MovableSpan042220'!Print_Titles</vt:lpstr>
      <vt:lpstr>'H185357_65 ftFixedSpan 03112022'!Print_Titles</vt:lpstr>
      <vt:lpstr>'H185357_65 ftFixedSpan 03232022'!Print_Titles</vt:lpstr>
      <vt:lpstr>'H185357_65 ftFixedSpan 04282022'!Print_Titles</vt:lpstr>
      <vt:lpstr>'H185357_65 ftMovable wRai042220'!Print_Titles</vt:lpstr>
      <vt:lpstr>'H185357_65 ftMovable wRai042420'!Print_Titles</vt:lpstr>
      <vt:lpstr>H185357_65ftMovableSpan03112022!Print_Titles</vt:lpstr>
      <vt:lpstr>H185357_65ftMovableSpan03232022!Print_Titles</vt:lpstr>
      <vt:lpstr>H185357_65ftMovableSpan04282022!Print_Titles</vt:lpstr>
      <vt:lpstr>H185357_65ftMovablewRai03112022!Print_Titles</vt:lpstr>
      <vt:lpstr>H185357_65ftMovablewRai03232022!Print_Titles</vt:lpstr>
      <vt:lpstr>H185357_65ftMovablewRai04282022!Print_Titles</vt:lpstr>
    </vt:vector>
  </TitlesOfParts>
  <Company>ncdot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Cost Estimate Final</dc:title>
  <dc:creator>Chad</dc:creator>
  <cp:lastModifiedBy>Shuller, Daniel R</cp:lastModifiedBy>
  <cp:lastPrinted>2022-04-28T14:03:17Z</cp:lastPrinted>
  <dcterms:created xsi:type="dcterms:W3CDTF">1998-02-19T20:20:46Z</dcterms:created>
  <dcterms:modified xsi:type="dcterms:W3CDTF">2023-09-27T12:26:26Z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0x0101002CD3971040F2424FA5BE87FA97F2D4F3</vt:lpwstr>
  </property>
  <property fmtid="{D5CDD505-2E9C-101B-9397-08002B2CF9AE}" pid="3" name="Order">
    <vt:r8>2600</vt:r8>
  </property>
</Properties>
</file>